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521" windowWidth="7650" windowHeight="5805" activeTab="3"/>
  </bookViews>
  <sheets>
    <sheet name="IS" sheetId="1" r:id="rId1"/>
    <sheet name="BS" sheetId="2" r:id="rId2"/>
    <sheet name="CF" sheetId="3" r:id="rId3"/>
    <sheet name="Equity.YTD" sheetId="4" r:id="rId4"/>
    <sheet name="Maxisegar" sheetId="5" state="hidden" r:id="rId5"/>
  </sheets>
  <externalReferences>
    <externalReference r:id="rId8"/>
    <externalReference r:id="rId9"/>
  </externalReferences>
  <definedNames>
    <definedName name="A472..A481_">'[1]Consol'!#REF!</definedName>
    <definedName name="_xlnm.Print_Area" localSheetId="1">'BS'!$A$1:$G$74</definedName>
    <definedName name="_xlnm.Print_Area" localSheetId="2">'CF'!$A$1:$G$38</definedName>
    <definedName name="_xlnm.Print_Area" localSheetId="0">'IS'!$A$1:$H$64</definedName>
    <definedName name="_xlnm.Print_Titles" localSheetId="4">'Maxisegar'!$1:$7</definedName>
  </definedNames>
  <calcPr fullCalcOnLoad="1"/>
</workbook>
</file>

<file path=xl/sharedStrings.xml><?xml version="1.0" encoding="utf-8"?>
<sst xmlns="http://schemas.openxmlformats.org/spreadsheetml/2006/main" count="323" uniqueCount="168">
  <si>
    <t>TALAM CORPORATION BERHAD (1120-H)</t>
  </si>
  <si>
    <t xml:space="preserve"> </t>
  </si>
  <si>
    <t>Inventories</t>
  </si>
  <si>
    <t>Condensed Consolidated Income Statements</t>
  </si>
  <si>
    <t>RM'000</t>
  </si>
  <si>
    <t>Revenue</t>
  </si>
  <si>
    <t>Cash and bank balances</t>
  </si>
  <si>
    <t>ASSETS</t>
  </si>
  <si>
    <t>Distributable</t>
  </si>
  <si>
    <t>Reserves</t>
  </si>
  <si>
    <t>Share</t>
  </si>
  <si>
    <t>Capital</t>
  </si>
  <si>
    <t>Foreign</t>
  </si>
  <si>
    <t>Equity</t>
  </si>
  <si>
    <t xml:space="preserve">Treasury </t>
  </si>
  <si>
    <t>Premium</t>
  </si>
  <si>
    <t xml:space="preserve">Exchange </t>
  </si>
  <si>
    <t>Shares</t>
  </si>
  <si>
    <t>Total</t>
  </si>
  <si>
    <t>Property development costs</t>
  </si>
  <si>
    <t>Deferred tax liabilities</t>
  </si>
  <si>
    <t>Property, plant and equipment</t>
  </si>
  <si>
    <t>Land held for property development</t>
  </si>
  <si>
    <t>Investment properties</t>
  </si>
  <si>
    <t>Non-current assets</t>
  </si>
  <si>
    <t>Condensed Consolidated Balance Sheet</t>
  </si>
  <si>
    <t>Current assets</t>
  </si>
  <si>
    <t>TOTAL ASSETS</t>
  </si>
  <si>
    <t>EQUITY AND LIABILITIES</t>
  </si>
  <si>
    <t>Share capital</t>
  </si>
  <si>
    <t>Treasury shares</t>
  </si>
  <si>
    <t>Total equity</t>
  </si>
  <si>
    <t>Non-current liabilities</t>
  </si>
  <si>
    <t>Borrowings</t>
  </si>
  <si>
    <t>Deferred progress billings</t>
  </si>
  <si>
    <t>Current liabilities</t>
  </si>
  <si>
    <t>Total liabilities</t>
  </si>
  <si>
    <t>TOTAL EQUITY AND LIABILITIES</t>
  </si>
  <si>
    <t>Trade and other receivables</t>
  </si>
  <si>
    <t>Trade and other payables</t>
  </si>
  <si>
    <t>RM</t>
  </si>
  <si>
    <t>31 Jan</t>
  </si>
  <si>
    <t>Remaining</t>
  </si>
  <si>
    <t>Year</t>
  </si>
  <si>
    <t>lease payments</t>
  </si>
  <si>
    <t>As at</t>
  </si>
  <si>
    <t>31 Jan 2006</t>
  </si>
  <si>
    <t>Cost of sales</t>
  </si>
  <si>
    <t>Attributable to:</t>
  </si>
  <si>
    <t xml:space="preserve">  to equity holders of the Company:</t>
  </si>
  <si>
    <t>Continuing Operations</t>
  </si>
  <si>
    <t>as at</t>
  </si>
  <si>
    <t>no of</t>
  </si>
  <si>
    <t>years</t>
  </si>
  <si>
    <t>months</t>
  </si>
  <si>
    <t xml:space="preserve"> quarter</t>
  </si>
  <si>
    <t>Preceding year</t>
  </si>
  <si>
    <t>Current</t>
  </si>
  <si>
    <t>year</t>
  </si>
  <si>
    <t>quarter</t>
  </si>
  <si>
    <t xml:space="preserve"> corresponding</t>
  </si>
  <si>
    <t>to-date</t>
  </si>
  <si>
    <t>Condensed Consolidated Statement of Changes in Equity</t>
  </si>
  <si>
    <t>Reserve</t>
  </si>
  <si>
    <t>Minority</t>
  </si>
  <si>
    <t>Interest</t>
  </si>
  <si>
    <t>Unaudited</t>
  </si>
  <si>
    <t>(The figures have not been audited)</t>
  </si>
  <si>
    <t>Individual period</t>
  </si>
  <si>
    <t>Cumulative period</t>
  </si>
  <si>
    <t>period</t>
  </si>
  <si>
    <t xml:space="preserve">Net assets per share attributable to </t>
  </si>
  <si>
    <t>Prepaid lease payments for Menara Maxisegar as at 31 Jan 2006</t>
  </si>
  <si>
    <t>30 Apr 2006</t>
  </si>
  <si>
    <t>03 Apr</t>
  </si>
  <si>
    <t>ordinary equity holders of the Company (RM)</t>
  </si>
  <si>
    <t>Equity attributable to equity holders of the Company</t>
  </si>
  <si>
    <t>Minority interest</t>
  </si>
  <si>
    <t>Equity holders of the Company</t>
  </si>
  <si>
    <t>Foreign currency translation , representing</t>
  </si>
  <si>
    <t>Share of results of jointly controlled entities</t>
  </si>
  <si>
    <t>Current tax liabilities</t>
  </si>
  <si>
    <t>Current tax assets</t>
  </si>
  <si>
    <t>Audited</t>
  </si>
  <si>
    <t>Interest in jointly controlled entities</t>
  </si>
  <si>
    <t xml:space="preserve">Sinking funds held by trustees </t>
  </si>
  <si>
    <t>Other investment</t>
  </si>
  <si>
    <t>Total current assets</t>
  </si>
  <si>
    <t>Total non-current assets</t>
  </si>
  <si>
    <t>Capital and Reserves</t>
  </si>
  <si>
    <t>Other long term payables</t>
  </si>
  <si>
    <t>Provision for liabilities</t>
  </si>
  <si>
    <t>Finance costs</t>
  </si>
  <si>
    <t>Other income</t>
  </si>
  <si>
    <t>Administrative and other expenses</t>
  </si>
  <si>
    <t>Basic (sen)</t>
  </si>
  <si>
    <t>Diluted (sen)</t>
  </si>
  <si>
    <t>Attributable</t>
  </si>
  <si>
    <t>to Equity</t>
  </si>
  <si>
    <t>Holders of</t>
  </si>
  <si>
    <t>the Company</t>
  </si>
  <si>
    <t>Liabilities directly associated with assets classified as held for sale</t>
  </si>
  <si>
    <t>Assets classified as held for sale</t>
  </si>
  <si>
    <t>Amount owing by associates</t>
  </si>
  <si>
    <t>Amount owing by jointly controlled entities</t>
  </si>
  <si>
    <t>Amount owing to jointly controlled entities</t>
  </si>
  <si>
    <t>At 1 February 2008</t>
  </si>
  <si>
    <t xml:space="preserve">Relating to </t>
  </si>
  <si>
    <t xml:space="preserve">Assets Held </t>
  </si>
  <si>
    <t>for Sale</t>
  </si>
  <si>
    <t>Total non-current liabilities</t>
  </si>
  <si>
    <t>Total current liabilities</t>
  </si>
  <si>
    <t>Goodwill</t>
  </si>
  <si>
    <t>Gross profit</t>
  </si>
  <si>
    <t>The condensed consolidated balance sheet should be read in conjunction with the audited financial statements for the year ended 31 January 2009.</t>
  </si>
  <si>
    <t>Prepaid lease payments</t>
  </si>
  <si>
    <t>The condensed consolidated statement of changes in equity should be read in conjunction with the audited financial statements for the year ended 31 January 2009.</t>
  </si>
  <si>
    <t>The condensed consolidated income statements should be read in conjunction with the audited financial statements for the year ended 31 January 2009.</t>
  </si>
  <si>
    <t>Condensed consolidated cash flow statement</t>
  </si>
  <si>
    <t>Effects of exchange rate changes</t>
  </si>
  <si>
    <t>Deposits</t>
  </si>
  <si>
    <t>Bank overdrafts</t>
  </si>
  <si>
    <t>The condensed consolidated cash flow statement should be read in conjunction with the audited financial statements for the year ended 31 January 2009.</t>
  </si>
  <si>
    <t>Net cash (used in)/from operating activities</t>
  </si>
  <si>
    <t>Net cash from/(used in) financing activities</t>
  </si>
  <si>
    <t xml:space="preserve">Redeemable convertible secured loan stocks </t>
  </si>
  <si>
    <t xml:space="preserve">Equity </t>
  </si>
  <si>
    <t>Component</t>
  </si>
  <si>
    <t>of RCSLS</t>
  </si>
  <si>
    <t>&lt;------------- Non-Distributable Reserve ---------------&gt;</t>
  </si>
  <si>
    <t>Income tax (expense)/credit</t>
  </si>
  <si>
    <t>net expense recognised directly in equity</t>
  </si>
  <si>
    <t>Increased during the period</t>
  </si>
  <si>
    <t>net income recognised directly in equity</t>
  </si>
  <si>
    <t>Net (decrease)/increase in cash and cash equivalents</t>
  </si>
  <si>
    <t>Profit before tax</t>
  </si>
  <si>
    <t>Net cash from/(used in) investing activities</t>
  </si>
  <si>
    <t xml:space="preserve">Profit per share attributable </t>
  </si>
  <si>
    <t>31/1/2010</t>
  </si>
  <si>
    <t>31/1/2009</t>
  </si>
  <si>
    <t>As at 31 January 2010</t>
  </si>
  <si>
    <t>Profit for the year</t>
  </si>
  <si>
    <t>Capital reduction</t>
  </si>
  <si>
    <t>Share premium reduction</t>
  </si>
  <si>
    <t>Acquisition of subsidiaries</t>
  </si>
  <si>
    <t>Decrease in liability component of ICPS</t>
  </si>
  <si>
    <t>At 31 January 2009</t>
  </si>
  <si>
    <t>Issued during the year</t>
  </si>
  <si>
    <t xml:space="preserve">Ordinary </t>
  </si>
  <si>
    <t>shares</t>
  </si>
  <si>
    <t>At 31 January 2010</t>
  </si>
  <si>
    <t>31 Janaury 2010</t>
  </si>
  <si>
    <t>31 January 2009</t>
  </si>
  <si>
    <t xml:space="preserve">corresponding </t>
  </si>
  <si>
    <t>Cash and cash equivalents at beginning of the financial year</t>
  </si>
  <si>
    <t>Cash and cash equivalents at end of the financial year</t>
  </si>
  <si>
    <t>Cash and cash equivalents at the end of the year comprise the following:</t>
  </si>
  <si>
    <t>Profit/(loss) for the period/year</t>
  </si>
  <si>
    <t>(Accumulated</t>
  </si>
  <si>
    <t>Losses)</t>
  </si>
  <si>
    <t>Reserve/</t>
  </si>
  <si>
    <t>For the year ended 31 January 2010</t>
  </si>
  <si>
    <t>Converted during the year</t>
  </si>
  <si>
    <t>Redeemable convertible preference shares</t>
  </si>
  <si>
    <t xml:space="preserve">  - Par value of RM0.20 per share</t>
  </si>
  <si>
    <t xml:space="preserve">  - Par value of RM0.60 per share</t>
  </si>
  <si>
    <t xml:space="preserve"> - Par value of RM0.20 per share</t>
  </si>
  <si>
    <t xml:space="preserve"> - Par value of RM0.60 per share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</si>
</sst>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-mmm\-yy_)"/>
    <numFmt numFmtId="171" formatCode="hh:mm\ AM/PM_)"/>
    <numFmt numFmtId="172" formatCode="mm/dd/yy_)"/>
    <numFmt numFmtId="173" formatCode="#,##0.000_);\(#,##0.000\)"/>
    <numFmt numFmtId="174" formatCode="0.000_)"/>
    <numFmt numFmtId="175" formatCode="#,##0.0000_);\(#,##0.0000\)"/>
    <numFmt numFmtId="176" formatCode="0.0000_)"/>
    <numFmt numFmtId="177" formatCode="0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#,##0.0_);\(#,##0.0\)"/>
    <numFmt numFmtId="182" formatCode="0.00_);\(0.00\)"/>
    <numFmt numFmtId="183" formatCode="0.0_);\(0.0\)"/>
    <numFmt numFmtId="184" formatCode="0_);\(0\)"/>
    <numFmt numFmtId="185" formatCode="_(* #,##0.000_);_(* \(#,##0.000\);_(* &quot;-&quot;??_);_(@_)"/>
    <numFmt numFmtId="186" formatCode="_(* #,##0.0000_);_(* \(#,##0.0000\);_(* &quot;-&quot;??_);_(@_)"/>
    <numFmt numFmtId="187" formatCode="_(* #,##0.0000_);_(* \(#,##0.0000\);_(* &quot;-&quot;????_);_(@_)"/>
    <numFmt numFmtId="188" formatCode="0.00;[Red]0.00"/>
    <numFmt numFmtId="189" formatCode="0.0;[Red]0.0"/>
    <numFmt numFmtId="190" formatCode="0;[Red]0"/>
    <numFmt numFmtId="191" formatCode="_(* #,##0.000_);_(* \(#,##0.000\);_(* &quot;-&quot;???_);_(@_)"/>
    <numFmt numFmtId="192" formatCode="_(* #,##0.00000_);_(* \(#,##0.00000\);_(* &quot;-&quot;??_);_(@_)"/>
    <numFmt numFmtId="193" formatCode="_(* #,##0.0_);_(* \(#,##0.0\);_(* &quot;-&quot;?_);_(@_)"/>
    <numFmt numFmtId="194" formatCode="_(* #,##0.000000_);_(* \(#,##0.000000\);_(* &quot;-&quot;??_);_(@_)"/>
    <numFmt numFmtId="195" formatCode="mm/dd/yyyy"/>
    <numFmt numFmtId="196" formatCode="0.000%"/>
    <numFmt numFmtId="197" formatCode="0.0000%"/>
    <numFmt numFmtId="198" formatCode="#,##0.0_);[Red]\(#,##0.0\)"/>
    <numFmt numFmtId="199" formatCode="#,##0.000_);[Red]\(#,##0.000\)"/>
    <numFmt numFmtId="200" formatCode="#,##0.0000_);[Red]\(#,##0.0000\)"/>
    <numFmt numFmtId="201" formatCode="#,##0.000000000000_);[Red]\(#,##0.000000000000\)"/>
    <numFmt numFmtId="202" formatCode="#,##0.000000000000000000_);[Red]\(#,##0.000000000000000000\)"/>
    <numFmt numFmtId="203" formatCode="_(* #,##0.0000000_);_(* \(#,##0.0000000\);_(* &quot;-&quot;??_);_(@_)"/>
    <numFmt numFmtId="204" formatCode="mmmm\-yy"/>
    <numFmt numFmtId="205" formatCode="[$-409]dddd\,\ mmmm\ dd\,\ yyyy"/>
    <numFmt numFmtId="206" formatCode="[$-409]d/mmm/yyyy;@"/>
    <numFmt numFmtId="207" formatCode="0.00000"/>
    <numFmt numFmtId="208" formatCode="0.0000"/>
    <numFmt numFmtId="209" formatCode="d\-mmm\-yyyy"/>
    <numFmt numFmtId="210" formatCode="#,##0.00000_);\(#,##0.00000\)"/>
    <numFmt numFmtId="211" formatCode="#,##0.00000000000_);\(#,##0.00000000000\)"/>
    <numFmt numFmtId="212" formatCode="_(* #,##0.00000_);_(* \(#,##0.00000\);_(* &quot;-&quot;?????_);_(@_)"/>
    <numFmt numFmtId="213" formatCode="_(* #,##0.000000000000_);_(* \(#,##0.000000000000\);_(* &quot;-&quot;????????????_);_(@_)"/>
    <numFmt numFmtId="214" formatCode="_(* #,##0.0000000_);_(* \(#,##0.0000000\);_(* &quot;-&quot;???????_);_(@_)"/>
    <numFmt numFmtId="215" formatCode="_(* #,##0.000000000_);_(* \(#,##0.000000000\);_(* &quot;-&quot;?????????_);_(@_)"/>
    <numFmt numFmtId="216" formatCode="_(* #,##0.00000000_);_(* \(#,##0.00000000\);_(* &quot;-&quot;??_);_(@_)"/>
    <numFmt numFmtId="217" formatCode="_(* #,##0.000000000_);_(* \(#,##0.000000000\);_(* &quot;-&quot;??_);_(@_)"/>
    <numFmt numFmtId="218" formatCode="_(* #,##0.000_);_(* \(#,##0.000\);_(* &quot;-&quot;_);_(@_)"/>
    <numFmt numFmtId="219" formatCode="_(* #,##0.00_);_(* \(#,##0.00\);_(* &quot;-&quot;_);_(@_)"/>
    <numFmt numFmtId="220" formatCode="_(* #,##0.0_);_(* \(#,##0.0\);_(* &quot;-&quot;_);_(@_)"/>
    <numFmt numFmtId="221" formatCode="#,##0.000000_);\(#,##0.000000\)"/>
    <numFmt numFmtId="222" formatCode="#,##0.0000000_);\(#,##0.0000000\)"/>
    <numFmt numFmtId="223" formatCode="#,##0.00000000_);\(#,##0.00000000\)"/>
    <numFmt numFmtId="224" formatCode="#,##0.000000000_);\(#,##0.000000000\)"/>
    <numFmt numFmtId="225" formatCode="_(* #,##0.00000000_);_(* \(#,##0.00000000\);_(* &quot;-&quot;????????_);_(@_)"/>
  </numFmts>
  <fonts count="50">
    <font>
      <sz val="12"/>
      <name val="TimesNewRomanPS"/>
      <family val="0"/>
    </font>
    <font>
      <sz val="10"/>
      <name val="Arial"/>
      <family val="0"/>
    </font>
    <font>
      <u val="single"/>
      <sz val="12"/>
      <color indexed="36"/>
      <name val="TimesNewRomanPS"/>
      <family val="0"/>
    </font>
    <font>
      <u val="single"/>
      <sz val="12"/>
      <color indexed="12"/>
      <name val="TimesNewRomanPS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NewRomanPS"/>
      <family val="0"/>
    </font>
    <font>
      <b/>
      <sz val="10"/>
      <name val="TimesNewRomanPS"/>
      <family val="0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NewRomanPS"/>
      <family val="0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2"/>
      <name val="TimesNewRomanPS"/>
      <family val="0"/>
    </font>
    <font>
      <u val="single"/>
      <sz val="12"/>
      <name val="TimesNewRomanPS"/>
      <family val="0"/>
    </font>
    <font>
      <i/>
      <sz val="10"/>
      <name val="Times New Roman"/>
      <family val="1"/>
    </font>
    <font>
      <b/>
      <sz val="8"/>
      <color indexed="12"/>
      <name val="Times New Roman"/>
      <family val="1"/>
    </font>
    <font>
      <sz val="10"/>
      <color indexed="10"/>
      <name val="TimesNewRomanPS"/>
      <family val="0"/>
    </font>
    <font>
      <i/>
      <sz val="10"/>
      <color indexed="9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5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19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62"/>
      <name val="Times New Roman"/>
      <family val="1"/>
    </font>
    <font>
      <b/>
      <i/>
      <sz val="1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9">
    <xf numFmtId="37" fontId="0" fillId="0" borderId="0" xfId="0" applyAlignment="1">
      <alignment/>
    </xf>
    <xf numFmtId="37" fontId="4" fillId="0" borderId="0" xfId="0" applyFont="1" applyAlignment="1">
      <alignment/>
    </xf>
    <xf numFmtId="37" fontId="5" fillId="0" borderId="0" xfId="0" applyFont="1" applyFill="1" applyAlignment="1">
      <alignment/>
    </xf>
    <xf numFmtId="37" fontId="6" fillId="0" borderId="0" xfId="0" applyFont="1" applyFill="1" applyAlignment="1">
      <alignment/>
    </xf>
    <xf numFmtId="37" fontId="6" fillId="0" borderId="0" xfId="0" applyFont="1" applyFill="1" applyAlignment="1">
      <alignment horizontal="center"/>
    </xf>
    <xf numFmtId="37" fontId="5" fillId="0" borderId="0" xfId="0" applyFont="1" applyFill="1" applyAlignment="1">
      <alignment horizontal="center"/>
    </xf>
    <xf numFmtId="180" fontId="5" fillId="0" borderId="0" xfId="42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42" applyNumberFormat="1" applyFont="1" applyFill="1" applyBorder="1" applyAlignment="1">
      <alignment/>
    </xf>
    <xf numFmtId="37" fontId="7" fillId="0" borderId="0" xfId="0" applyFont="1" applyFill="1" applyAlignment="1">
      <alignment/>
    </xf>
    <xf numFmtId="180" fontId="5" fillId="0" borderId="10" xfId="42" applyNumberFormat="1" applyFont="1" applyFill="1" applyBorder="1" applyAlignment="1">
      <alignment/>
    </xf>
    <xf numFmtId="180" fontId="5" fillId="0" borderId="11" xfId="42" applyNumberFormat="1" applyFont="1" applyFill="1" applyBorder="1" applyAlignment="1">
      <alignment/>
    </xf>
    <xf numFmtId="180" fontId="5" fillId="0" borderId="12" xfId="42" applyNumberFormat="1" applyFont="1" applyFill="1" applyBorder="1" applyAlignment="1">
      <alignment/>
    </xf>
    <xf numFmtId="37" fontId="5" fillId="0" borderId="0" xfId="0" applyFont="1" applyAlignment="1">
      <alignment/>
    </xf>
    <xf numFmtId="180" fontId="6" fillId="0" borderId="0" xfId="42" applyNumberFormat="1" applyFont="1" applyAlignment="1">
      <alignment horizontal="center"/>
    </xf>
    <xf numFmtId="37" fontId="6" fillId="0" borderId="0" xfId="0" applyFont="1" applyAlignment="1">
      <alignment/>
    </xf>
    <xf numFmtId="180" fontId="5" fillId="0" borderId="0" xfId="42" applyNumberFormat="1" applyFont="1" applyAlignment="1">
      <alignment horizontal="center"/>
    </xf>
    <xf numFmtId="180" fontId="5" fillId="0" borderId="0" xfId="42" applyNumberFormat="1" applyFont="1" applyAlignment="1">
      <alignment/>
    </xf>
    <xf numFmtId="180" fontId="5" fillId="0" borderId="0" xfId="42" applyNumberFormat="1" applyFont="1" applyBorder="1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 horizontal="center"/>
    </xf>
    <xf numFmtId="37" fontId="4" fillId="0" borderId="0" xfId="0" applyFont="1" applyAlignment="1" quotePrefix="1">
      <alignment/>
    </xf>
    <xf numFmtId="15" fontId="4" fillId="0" borderId="0" xfId="0" applyNumberFormat="1" applyFont="1" applyAlignment="1" quotePrefix="1">
      <alignment/>
    </xf>
    <xf numFmtId="1" fontId="5" fillId="0" borderId="0" xfId="0" applyNumberFormat="1" applyFont="1" applyAlignment="1">
      <alignment/>
    </xf>
    <xf numFmtId="180" fontId="5" fillId="0" borderId="13" xfId="42" applyNumberFormat="1" applyFont="1" applyFill="1" applyBorder="1" applyAlignment="1">
      <alignment/>
    </xf>
    <xf numFmtId="206" fontId="6" fillId="0" borderId="0" xfId="0" applyNumberFormat="1" applyFont="1" applyFill="1" applyAlignment="1">
      <alignment horizontal="center"/>
    </xf>
    <xf numFmtId="206" fontId="6" fillId="0" borderId="0" xfId="0" applyNumberFormat="1" applyFont="1" applyFill="1" applyAlignment="1">
      <alignment/>
    </xf>
    <xf numFmtId="206" fontId="5" fillId="0" borderId="0" xfId="0" applyNumberFormat="1" applyFont="1" applyFill="1" applyAlignment="1">
      <alignment/>
    </xf>
    <xf numFmtId="37" fontId="11" fillId="0" borderId="0" xfId="0" applyFont="1" applyFill="1" applyAlignment="1">
      <alignment horizontal="right"/>
    </xf>
    <xf numFmtId="43" fontId="12" fillId="0" borderId="0" xfId="42" applyFont="1" applyAlignment="1">
      <alignment/>
    </xf>
    <xf numFmtId="37" fontId="4" fillId="24" borderId="0" xfId="0" applyFont="1" applyFill="1" applyAlignment="1">
      <alignment/>
    </xf>
    <xf numFmtId="37" fontId="5" fillId="24" borderId="0" xfId="0" applyFont="1" applyFill="1" applyAlignment="1">
      <alignment/>
    </xf>
    <xf numFmtId="180" fontId="5" fillId="24" borderId="0" xfId="42" applyNumberFormat="1" applyFont="1" applyFill="1" applyAlignment="1">
      <alignment/>
    </xf>
    <xf numFmtId="180" fontId="13" fillId="24" borderId="0" xfId="42" applyNumberFormat="1" applyFont="1" applyFill="1" applyAlignment="1">
      <alignment horizontal="right"/>
    </xf>
    <xf numFmtId="180" fontId="10" fillId="24" borderId="0" xfId="42" applyNumberFormat="1" applyFont="1" applyFill="1" applyAlignment="1">
      <alignment horizontal="right"/>
    </xf>
    <xf numFmtId="180" fontId="6" fillId="24" borderId="12" xfId="42" applyNumberFormat="1" applyFont="1" applyFill="1" applyBorder="1" applyAlignment="1">
      <alignment horizontal="center"/>
    </xf>
    <xf numFmtId="37" fontId="5" fillId="24" borderId="14" xfId="0" applyFont="1" applyFill="1" applyBorder="1" applyAlignment="1">
      <alignment/>
    </xf>
    <xf numFmtId="180" fontId="6" fillId="24" borderId="15" xfId="42" applyNumberFormat="1" applyFont="1" applyFill="1" applyBorder="1" applyAlignment="1">
      <alignment horizontal="center"/>
    </xf>
    <xf numFmtId="37" fontId="5" fillId="24" borderId="16" xfId="0" applyFont="1" applyFill="1" applyBorder="1" applyAlignment="1">
      <alignment/>
    </xf>
    <xf numFmtId="180" fontId="5" fillId="24" borderId="12" xfId="42" applyNumberFormat="1" applyFont="1" applyFill="1" applyBorder="1" applyAlignment="1">
      <alignment/>
    </xf>
    <xf numFmtId="37" fontId="5" fillId="24" borderId="12" xfId="0" applyFont="1" applyFill="1" applyBorder="1" applyAlignment="1">
      <alignment/>
    </xf>
    <xf numFmtId="43" fontId="5" fillId="24" borderId="0" xfId="0" applyNumberFormat="1" applyFont="1" applyFill="1" applyAlignment="1">
      <alignment/>
    </xf>
    <xf numFmtId="37" fontId="5" fillId="24" borderId="17" xfId="0" applyFont="1" applyFill="1" applyBorder="1" applyAlignment="1">
      <alignment/>
    </xf>
    <xf numFmtId="37" fontId="5" fillId="24" borderId="0" xfId="0" applyFont="1" applyFill="1" applyBorder="1" applyAlignment="1">
      <alignment/>
    </xf>
    <xf numFmtId="180" fontId="5" fillId="24" borderId="0" xfId="42" applyNumberFormat="1" applyFont="1" applyFill="1" applyBorder="1" applyAlignment="1">
      <alignment/>
    </xf>
    <xf numFmtId="43" fontId="5" fillId="24" borderId="0" xfId="42" applyFont="1" applyFill="1" applyAlignment="1">
      <alignment/>
    </xf>
    <xf numFmtId="180" fontId="6" fillId="24" borderId="18" xfId="42" applyNumberFormat="1" applyFont="1" applyFill="1" applyBorder="1" applyAlignment="1">
      <alignment horizontal="center"/>
    </xf>
    <xf numFmtId="180" fontId="5" fillId="24" borderId="16" xfId="42" applyNumberFormat="1" applyFont="1" applyFill="1" applyBorder="1" applyAlignment="1">
      <alignment/>
    </xf>
    <xf numFmtId="37" fontId="6" fillId="24" borderId="0" xfId="0" applyFont="1" applyFill="1" applyAlignment="1">
      <alignment/>
    </xf>
    <xf numFmtId="37" fontId="14" fillId="0" borderId="0" xfId="0" applyFont="1" applyFill="1" applyAlignment="1">
      <alignment horizontal="right"/>
    </xf>
    <xf numFmtId="37" fontId="0" fillId="0" borderId="0" xfId="0" applyAlignment="1">
      <alignment horizontal="center"/>
    </xf>
    <xf numFmtId="37" fontId="0" fillId="0" borderId="0" xfId="0" applyAlignment="1" quotePrefix="1">
      <alignment/>
    </xf>
    <xf numFmtId="37" fontId="5" fillId="0" borderId="10" xfId="0" applyFont="1" applyFill="1" applyBorder="1" applyAlignment="1">
      <alignment/>
    </xf>
    <xf numFmtId="0" fontId="0" fillId="0" borderId="0" xfId="0" applyNumberFormat="1" applyAlignment="1">
      <alignment/>
    </xf>
    <xf numFmtId="37" fontId="0" fillId="0" borderId="19" xfId="0" applyBorder="1" applyAlignment="1">
      <alignment/>
    </xf>
    <xf numFmtId="39" fontId="0" fillId="0" borderId="0" xfId="0" applyNumberFormat="1" applyAlignment="1">
      <alignment/>
    </xf>
    <xf numFmtId="37" fontId="0" fillId="0" borderId="0" xfId="0" applyAlignment="1" quotePrefix="1">
      <alignment horizontal="center"/>
    </xf>
    <xf numFmtId="43" fontId="0" fillId="0" borderId="0" xfId="42" applyFont="1" applyAlignment="1">
      <alignment/>
    </xf>
    <xf numFmtId="37" fontId="15" fillId="0" borderId="0" xfId="0" applyFont="1" applyAlignment="1">
      <alignment/>
    </xf>
    <xf numFmtId="37" fontId="16" fillId="0" borderId="0" xfId="0" applyFont="1" applyAlignment="1">
      <alignment/>
    </xf>
    <xf numFmtId="43" fontId="5" fillId="0" borderId="0" xfId="42" applyFont="1" applyAlignment="1">
      <alignment/>
    </xf>
    <xf numFmtId="0" fontId="6" fillId="24" borderId="12" xfId="42" applyNumberFormat="1" applyFont="1" applyFill="1" applyBorder="1" applyAlignment="1">
      <alignment horizontal="center"/>
    </xf>
    <xf numFmtId="180" fontId="6" fillId="24" borderId="12" xfId="42" applyNumberFormat="1" applyFont="1" applyFill="1" applyBorder="1" applyAlignment="1" quotePrefix="1">
      <alignment horizontal="center"/>
    </xf>
    <xf numFmtId="180" fontId="5" fillId="24" borderId="0" xfId="0" applyNumberFormat="1" applyFont="1" applyFill="1" applyAlignment="1">
      <alignment/>
    </xf>
    <xf numFmtId="180" fontId="6" fillId="24" borderId="16" xfId="42" applyNumberFormat="1" applyFont="1" applyFill="1" applyBorder="1" applyAlignment="1">
      <alignment horizontal="center"/>
    </xf>
    <xf numFmtId="180" fontId="6" fillId="0" borderId="0" xfId="42" applyNumberFormat="1" applyFont="1" applyBorder="1" applyAlignment="1">
      <alignment horizontal="center"/>
    </xf>
    <xf numFmtId="37" fontId="6" fillId="0" borderId="0" xfId="0" applyFont="1" applyBorder="1" applyAlignment="1">
      <alignment horizontal="center"/>
    </xf>
    <xf numFmtId="180" fontId="6" fillId="0" borderId="10" xfId="42" applyNumberFormat="1" applyFont="1" applyBorder="1" applyAlignment="1">
      <alignment horizontal="center"/>
    </xf>
    <xf numFmtId="37" fontId="9" fillId="0" borderId="10" xfId="0" applyFont="1" applyBorder="1" applyAlignment="1">
      <alignment horizontal="center"/>
    </xf>
    <xf numFmtId="37" fontId="17" fillId="24" borderId="0" xfId="0" applyFont="1" applyFill="1" applyAlignment="1">
      <alignment/>
    </xf>
    <xf numFmtId="37" fontId="17" fillId="0" borderId="0" xfId="0" applyFont="1" applyAlignment="1">
      <alignment/>
    </xf>
    <xf numFmtId="180" fontId="5" fillId="0" borderId="0" xfId="42" applyNumberFormat="1" applyFont="1" applyFill="1" applyAlignment="1">
      <alignment/>
    </xf>
    <xf numFmtId="180" fontId="5" fillId="0" borderId="0" xfId="42" applyNumberFormat="1" applyFont="1" applyAlignment="1">
      <alignment/>
    </xf>
    <xf numFmtId="43" fontId="0" fillId="0" borderId="0" xfId="42" applyFont="1" applyAlignment="1">
      <alignment horizontal="center"/>
    </xf>
    <xf numFmtId="43" fontId="0" fillId="0" borderId="19" xfId="42" applyFont="1" applyBorder="1" applyAlignment="1">
      <alignment/>
    </xf>
    <xf numFmtId="39" fontId="0" fillId="0" borderId="0" xfId="0" applyNumberFormat="1" applyBorder="1" applyAlignment="1">
      <alignment/>
    </xf>
    <xf numFmtId="37" fontId="18" fillId="0" borderId="0" xfId="0" applyFont="1" applyFill="1" applyAlignment="1">
      <alignment/>
    </xf>
    <xf numFmtId="43" fontId="5" fillId="0" borderId="20" xfId="42" applyNumberFormat="1" applyFont="1" applyFill="1" applyBorder="1" applyAlignment="1">
      <alignment/>
    </xf>
    <xf numFmtId="43" fontId="14" fillId="0" borderId="0" xfId="42" applyFont="1" applyFill="1" applyAlignment="1">
      <alignment/>
    </xf>
    <xf numFmtId="37" fontId="5" fillId="24" borderId="12" xfId="42" applyNumberFormat="1" applyFont="1" applyFill="1" applyBorder="1" applyAlignment="1">
      <alignment/>
    </xf>
    <xf numFmtId="37" fontId="5" fillId="24" borderId="21" xfId="0" applyNumberFormat="1" applyFont="1" applyFill="1" applyBorder="1" applyAlignment="1">
      <alignment/>
    </xf>
    <xf numFmtId="37" fontId="5" fillId="24" borderId="21" xfId="42" applyNumberFormat="1" applyFont="1" applyFill="1" applyBorder="1" applyAlignment="1">
      <alignment/>
    </xf>
    <xf numFmtId="37" fontId="5" fillId="0" borderId="0" xfId="0" applyNumberFormat="1" applyFont="1" applyAlignment="1">
      <alignment/>
    </xf>
    <xf numFmtId="14" fontId="6" fillId="24" borderId="17" xfId="42" applyNumberFormat="1" applyFont="1" applyFill="1" applyBorder="1" applyAlignment="1">
      <alignment horizontal="center"/>
    </xf>
    <xf numFmtId="14" fontId="5" fillId="24" borderId="0" xfId="0" applyNumberFormat="1" applyFont="1" applyFill="1" applyAlignment="1">
      <alignment/>
    </xf>
    <xf numFmtId="37" fontId="5" fillId="24" borderId="10" xfId="0" applyFont="1" applyFill="1" applyBorder="1" applyAlignment="1">
      <alignment/>
    </xf>
    <xf numFmtId="37" fontId="5" fillId="24" borderId="19" xfId="0" applyFont="1" applyFill="1" applyBorder="1" applyAlignment="1">
      <alignment/>
    </xf>
    <xf numFmtId="37" fontId="5" fillId="0" borderId="16" xfId="42" applyNumberFormat="1" applyFont="1" applyFill="1" applyBorder="1" applyAlignment="1">
      <alignment/>
    </xf>
    <xf numFmtId="37" fontId="5" fillId="0" borderId="22" xfId="42" applyNumberFormat="1" applyFont="1" applyFill="1" applyBorder="1" applyAlignment="1">
      <alignment/>
    </xf>
    <xf numFmtId="37" fontId="5" fillId="0" borderId="12" xfId="42" applyNumberFormat="1" applyFont="1" applyFill="1" applyBorder="1" applyAlignment="1">
      <alignment/>
    </xf>
    <xf numFmtId="37" fontId="5" fillId="0" borderId="18" xfId="42" applyNumberFormat="1" applyFont="1" applyFill="1" applyBorder="1" applyAlignment="1">
      <alignment/>
    </xf>
    <xf numFmtId="37" fontId="5" fillId="0" borderId="21" xfId="0" applyNumberFormat="1" applyFont="1" applyFill="1" applyBorder="1" applyAlignment="1">
      <alignment/>
    </xf>
    <xf numFmtId="180" fontId="5" fillId="0" borderId="16" xfId="42" applyNumberFormat="1" applyFont="1" applyFill="1" applyBorder="1" applyAlignment="1">
      <alignment/>
    </xf>
    <xf numFmtId="43" fontId="5" fillId="0" borderId="12" xfId="42" applyFont="1" applyFill="1" applyBorder="1" applyAlignment="1">
      <alignment/>
    </xf>
    <xf numFmtId="180" fontId="5" fillId="0" borderId="22" xfId="42" applyNumberFormat="1" applyFont="1" applyFill="1" applyBorder="1" applyAlignment="1">
      <alignment/>
    </xf>
    <xf numFmtId="39" fontId="5" fillId="24" borderId="0" xfId="0" applyNumberFormat="1" applyFont="1" applyFill="1" applyAlignment="1">
      <alignment/>
    </xf>
    <xf numFmtId="37" fontId="5" fillId="0" borderId="17" xfId="42" applyNumberFormat="1" applyFont="1" applyFill="1" applyBorder="1" applyAlignment="1">
      <alignment/>
    </xf>
    <xf numFmtId="37" fontId="5" fillId="0" borderId="15" xfId="42" applyNumberFormat="1" applyFont="1" applyFill="1" applyBorder="1" applyAlignment="1">
      <alignment/>
    </xf>
    <xf numFmtId="37" fontId="5" fillId="0" borderId="21" xfId="42" applyNumberFormat="1" applyFont="1" applyFill="1" applyBorder="1" applyAlignment="1">
      <alignment/>
    </xf>
    <xf numFmtId="180" fontId="5" fillId="0" borderId="17" xfId="42" applyNumberFormat="1" applyFont="1" applyFill="1" applyBorder="1" applyAlignment="1">
      <alignment/>
    </xf>
    <xf numFmtId="37" fontId="5" fillId="0" borderId="12" xfId="0" applyNumberFormat="1" applyFont="1" applyFill="1" applyBorder="1" applyAlignment="1">
      <alignment/>
    </xf>
    <xf numFmtId="37" fontId="5" fillId="0" borderId="17" xfId="0" applyNumberFormat="1" applyFont="1" applyFill="1" applyBorder="1" applyAlignment="1">
      <alignment/>
    </xf>
    <xf numFmtId="37" fontId="5" fillId="0" borderId="15" xfId="0" applyNumberFormat="1" applyFont="1" applyFill="1" applyBorder="1" applyAlignment="1">
      <alignment/>
    </xf>
    <xf numFmtId="180" fontId="14" fillId="0" borderId="0" xfId="42" applyNumberFormat="1" applyFont="1" applyAlignment="1">
      <alignment/>
    </xf>
    <xf numFmtId="170" fontId="5" fillId="0" borderId="0" xfId="0" applyNumberFormat="1" applyFont="1" applyAlignment="1">
      <alignment/>
    </xf>
    <xf numFmtId="37" fontId="5" fillId="0" borderId="11" xfId="0" applyFont="1" applyBorder="1" applyAlignment="1">
      <alignment/>
    </xf>
    <xf numFmtId="37" fontId="20" fillId="0" borderId="0" xfId="0" applyFont="1" applyFill="1" applyAlignment="1">
      <alignment/>
    </xf>
    <xf numFmtId="37" fontId="0" fillId="0" borderId="0" xfId="0" applyBorder="1" applyAlignment="1">
      <alignment horizontal="center"/>
    </xf>
    <xf numFmtId="41" fontId="5" fillId="0" borderId="0" xfId="42" applyNumberFormat="1" applyFont="1" applyAlignment="1">
      <alignment/>
    </xf>
    <xf numFmtId="41" fontId="8" fillId="0" borderId="0" xfId="42" applyNumberFormat="1" applyFont="1" applyFill="1" applyAlignment="1">
      <alignment/>
    </xf>
    <xf numFmtId="41" fontId="5" fillId="0" borderId="0" xfId="42" applyNumberFormat="1" applyFont="1" applyBorder="1" applyAlignment="1">
      <alignment/>
    </xf>
    <xf numFmtId="41" fontId="8" fillId="0" borderId="0" xfId="42" applyNumberFormat="1" applyFont="1" applyAlignment="1">
      <alignment/>
    </xf>
    <xf numFmtId="41" fontId="5" fillId="0" borderId="10" xfId="42" applyNumberFormat="1" applyFont="1" applyBorder="1" applyAlignment="1">
      <alignment/>
    </xf>
    <xf numFmtId="41" fontId="8" fillId="0" borderId="10" xfId="42" applyNumberFormat="1" applyFont="1" applyBorder="1" applyAlignment="1">
      <alignment/>
    </xf>
    <xf numFmtId="41" fontId="5" fillId="0" borderId="0" xfId="42" applyNumberFormat="1" applyFont="1" applyFill="1" applyAlignment="1">
      <alignment/>
    </xf>
    <xf numFmtId="41" fontId="5" fillId="0" borderId="0" xfId="42" applyNumberFormat="1" applyFont="1" applyFill="1" applyBorder="1" applyAlignment="1">
      <alignment/>
    </xf>
    <xf numFmtId="41" fontId="6" fillId="0" borderId="13" xfId="42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43" fontId="5" fillId="0" borderId="0" xfId="42" applyFont="1" applyFill="1" applyBorder="1" applyAlignment="1">
      <alignment horizontal="right"/>
    </xf>
    <xf numFmtId="180" fontId="5" fillId="0" borderId="11" xfId="42" applyNumberFormat="1" applyFont="1" applyBorder="1" applyAlignment="1">
      <alignment/>
    </xf>
    <xf numFmtId="43" fontId="5" fillId="0" borderId="0" xfId="42" applyFont="1" applyFill="1" applyAlignment="1">
      <alignment/>
    </xf>
    <xf numFmtId="37" fontId="5" fillId="0" borderId="12" xfId="0" applyFont="1" applyFill="1" applyBorder="1" applyAlignment="1">
      <alignment/>
    </xf>
    <xf numFmtId="39" fontId="5" fillId="24" borderId="0" xfId="0" applyNumberFormat="1" applyFont="1" applyFill="1" applyBorder="1" applyAlignment="1">
      <alignment/>
    </xf>
    <xf numFmtId="43" fontId="21" fillId="0" borderId="0" xfId="42" applyFont="1" applyFill="1" applyAlignment="1">
      <alignment/>
    </xf>
    <xf numFmtId="186" fontId="21" fillId="0" borderId="0" xfId="42" applyNumberFormat="1" applyFont="1" applyFill="1" applyAlignment="1">
      <alignment/>
    </xf>
    <xf numFmtId="43" fontId="14" fillId="0" borderId="0" xfId="42" applyNumberFormat="1" applyFont="1" applyAlignment="1">
      <alignment/>
    </xf>
    <xf numFmtId="180" fontId="19" fillId="0" borderId="0" xfId="42" applyNumberFormat="1" applyFont="1" applyAlignment="1">
      <alignment/>
    </xf>
    <xf numFmtId="180" fontId="8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180" fontId="6" fillId="0" borderId="12" xfId="42" applyNumberFormat="1" applyFont="1" applyFill="1" applyBorder="1" applyAlignment="1" quotePrefix="1">
      <alignment horizontal="center"/>
    </xf>
    <xf numFmtId="0" fontId="6" fillId="0" borderId="12" xfId="42" applyNumberFormat="1" applyFont="1" applyFill="1" applyBorder="1" applyAlignment="1">
      <alignment horizontal="center"/>
    </xf>
    <xf numFmtId="180" fontId="6" fillId="0" borderId="12" xfId="42" applyNumberFormat="1" applyFont="1" applyFill="1" applyBorder="1" applyAlignment="1">
      <alignment horizontal="center"/>
    </xf>
    <xf numFmtId="14" fontId="6" fillId="0" borderId="17" xfId="42" applyNumberFormat="1" applyFont="1" applyFill="1" applyBorder="1" applyAlignment="1">
      <alignment horizontal="center"/>
    </xf>
    <xf numFmtId="180" fontId="6" fillId="0" borderId="15" xfId="42" applyNumberFormat="1" applyFont="1" applyFill="1" applyBorder="1" applyAlignment="1">
      <alignment horizontal="center"/>
    </xf>
    <xf numFmtId="38" fontId="5" fillId="0" borderId="0" xfId="0" applyNumberFormat="1" applyFont="1" applyAlignment="1">
      <alignment/>
    </xf>
    <xf numFmtId="38" fontId="5" fillId="0" borderId="0" xfId="0" applyNumberFormat="1" applyFont="1" applyBorder="1" applyAlignment="1">
      <alignment/>
    </xf>
    <xf numFmtId="38" fontId="6" fillId="0" borderId="0" xfId="0" applyNumberFormat="1" applyFont="1" applyAlignment="1">
      <alignment/>
    </xf>
    <xf numFmtId="43" fontId="31" fillId="0" borderId="0" xfId="42" applyFont="1" applyAlignment="1">
      <alignment/>
    </xf>
    <xf numFmtId="38" fontId="4" fillId="0" borderId="0" xfId="0" applyNumberFormat="1" applyFont="1" applyAlignment="1">
      <alignment/>
    </xf>
    <xf numFmtId="37" fontId="31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horizontal="center"/>
    </xf>
    <xf numFmtId="38" fontId="6" fillId="0" borderId="0" xfId="0" applyNumberFormat="1" applyFont="1" applyAlignment="1">
      <alignment horizontal="center"/>
    </xf>
    <xf numFmtId="180" fontId="6" fillId="0" borderId="0" xfId="42" applyNumberFormat="1" applyFont="1" applyFill="1" applyBorder="1" applyAlignment="1">
      <alignment horizontal="center"/>
    </xf>
    <xf numFmtId="180" fontId="5" fillId="0" borderId="0" xfId="42" applyNumberFormat="1" applyFont="1" applyFill="1" applyBorder="1" applyAlignment="1">
      <alignment/>
    </xf>
    <xf numFmtId="43" fontId="5" fillId="0" borderId="0" xfId="42" applyFont="1" applyBorder="1" applyAlignment="1">
      <alignment/>
    </xf>
    <xf numFmtId="38" fontId="32" fillId="0" borderId="0" xfId="0" applyNumberFormat="1" applyFont="1" applyBorder="1" applyAlignment="1">
      <alignment/>
    </xf>
    <xf numFmtId="180" fontId="5" fillId="0" borderId="10" xfId="42" applyNumberFormat="1" applyFont="1" applyBorder="1" applyAlignment="1">
      <alignment/>
    </xf>
    <xf numFmtId="180" fontId="5" fillId="0" borderId="10" xfId="42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180" fontId="5" fillId="0" borderId="19" xfId="42" applyNumberFormat="1" applyFont="1" applyFill="1" applyBorder="1" applyAlignment="1">
      <alignment/>
    </xf>
    <xf numFmtId="38" fontId="6" fillId="0" borderId="0" xfId="0" applyNumberFormat="1" applyFont="1" applyBorder="1" applyAlignment="1">
      <alignment/>
    </xf>
    <xf numFmtId="180" fontId="5" fillId="0" borderId="0" xfId="42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203" fontId="14" fillId="0" borderId="0" xfId="42" applyNumberFormat="1" applyFont="1" applyFill="1" applyAlignment="1">
      <alignment/>
    </xf>
    <xf numFmtId="43" fontId="5" fillId="0" borderId="12" xfId="42" applyFont="1" applyFill="1" applyBorder="1" applyAlignment="1">
      <alignment horizontal="right"/>
    </xf>
    <xf numFmtId="180" fontId="5" fillId="0" borderId="15" xfId="42" applyNumberFormat="1" applyFont="1" applyFill="1" applyBorder="1" applyAlignment="1">
      <alignment/>
    </xf>
    <xf numFmtId="180" fontId="5" fillId="0" borderId="21" xfId="42" applyNumberFormat="1" applyFont="1" applyFill="1" applyBorder="1" applyAlignment="1">
      <alignment/>
    </xf>
    <xf numFmtId="14" fontId="6" fillId="24" borderId="17" xfId="42" applyNumberFormat="1" applyFont="1" applyFill="1" applyBorder="1" applyAlignment="1" quotePrefix="1">
      <alignment horizontal="center"/>
    </xf>
    <xf numFmtId="14" fontId="6" fillId="0" borderId="10" xfId="42" applyNumberFormat="1" applyFont="1" applyBorder="1" applyAlignment="1" quotePrefix="1">
      <alignment horizontal="center"/>
    </xf>
    <xf numFmtId="37" fontId="9" fillId="0" borderId="14" xfId="0" applyFont="1" applyBorder="1" applyAlignment="1">
      <alignment horizontal="center"/>
    </xf>
    <xf numFmtId="180" fontId="6" fillId="0" borderId="14" xfId="42" applyNumberFormat="1" applyFont="1" applyBorder="1" applyAlignment="1">
      <alignment horizontal="center"/>
    </xf>
    <xf numFmtId="180" fontId="6" fillId="0" borderId="23" xfId="42" applyNumberFormat="1" applyFont="1" applyBorder="1" applyAlignment="1">
      <alignment horizontal="center"/>
    </xf>
    <xf numFmtId="180" fontId="5" fillId="0" borderId="14" xfId="42" applyNumberFormat="1" applyFont="1" applyBorder="1" applyAlignment="1">
      <alignment horizontal="center"/>
    </xf>
    <xf numFmtId="41" fontId="5" fillId="0" borderId="14" xfId="42" applyNumberFormat="1" applyFont="1" applyBorder="1" applyAlignment="1">
      <alignment/>
    </xf>
    <xf numFmtId="41" fontId="5" fillId="0" borderId="23" xfId="42" applyNumberFormat="1" applyFont="1" applyBorder="1" applyAlignment="1">
      <alignment/>
    </xf>
    <xf numFmtId="41" fontId="8" fillId="0" borderId="14" xfId="42" applyNumberFormat="1" applyFont="1" applyBorder="1" applyAlignment="1">
      <alignment/>
    </xf>
    <xf numFmtId="180" fontId="5" fillId="0" borderId="14" xfId="42" applyNumberFormat="1" applyFont="1" applyBorder="1" applyAlignment="1">
      <alignment/>
    </xf>
    <xf numFmtId="180" fontId="6" fillId="0" borderId="14" xfId="42" applyNumberFormat="1" applyFont="1" applyBorder="1" applyAlignment="1">
      <alignment/>
    </xf>
    <xf numFmtId="41" fontId="5" fillId="0" borderId="24" xfId="42" applyNumberFormat="1" applyFont="1" applyBorder="1" applyAlignment="1">
      <alignment/>
    </xf>
    <xf numFmtId="41" fontId="5" fillId="0" borderId="25" xfId="42" applyNumberFormat="1" applyFont="1" applyBorder="1" applyAlignment="1">
      <alignment/>
    </xf>
    <xf numFmtId="37" fontId="6" fillId="0" borderId="0" xfId="0" applyNumberFormat="1" applyFont="1" applyAlignment="1" quotePrefix="1">
      <alignment horizontal="center"/>
    </xf>
    <xf numFmtId="180" fontId="8" fillId="0" borderId="0" xfId="42" applyNumberFormat="1" applyFont="1" applyFill="1" applyAlignment="1">
      <alignment/>
    </xf>
    <xf numFmtId="14" fontId="5" fillId="24" borderId="0" xfId="0" applyNumberFormat="1" applyFont="1" applyFill="1" applyBorder="1" applyAlignment="1">
      <alignment/>
    </xf>
    <xf numFmtId="14" fontId="5" fillId="24" borderId="0" xfId="0" applyNumberFormat="1" applyFont="1" applyFill="1" applyBorder="1" applyAlignment="1" quotePrefix="1">
      <alignment/>
    </xf>
    <xf numFmtId="40" fontId="5" fillId="24" borderId="0" xfId="42" applyNumberFormat="1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5" fillId="0" borderId="0" xfId="0" applyFont="1" applyFill="1" applyBorder="1" applyAlignment="1">
      <alignment horizontal="center"/>
    </xf>
    <xf numFmtId="37" fontId="6" fillId="0" borderId="0" xfId="0" applyFont="1" applyFill="1" applyBorder="1" applyAlignment="1">
      <alignment horizontal="center"/>
    </xf>
    <xf numFmtId="206" fontId="5" fillId="0" borderId="0" xfId="0" applyNumberFormat="1" applyFont="1" applyFill="1" applyBorder="1" applyAlignment="1">
      <alignment horizontal="center"/>
    </xf>
    <xf numFmtId="14" fontId="6" fillId="0" borderId="0" xfId="42" applyNumberFormat="1" applyFont="1" applyBorder="1" applyAlignment="1">
      <alignment horizontal="center"/>
    </xf>
    <xf numFmtId="206" fontId="5" fillId="0" borderId="0" xfId="0" applyNumberFormat="1" applyFont="1" applyFill="1" applyBorder="1" applyAlignment="1">
      <alignment/>
    </xf>
    <xf numFmtId="37" fontId="22" fillId="0" borderId="0" xfId="0" applyFont="1" applyFill="1" applyBorder="1" applyAlignment="1">
      <alignment/>
    </xf>
    <xf numFmtId="37" fontId="23" fillId="0" borderId="0" xfId="0" applyFont="1" applyFill="1" applyBorder="1" applyAlignment="1">
      <alignment/>
    </xf>
    <xf numFmtId="37" fontId="24" fillId="0" borderId="0" xfId="0" applyFont="1" applyFill="1" applyBorder="1" applyAlignment="1">
      <alignment/>
    </xf>
    <xf numFmtId="37" fontId="25" fillId="0" borderId="0" xfId="0" applyFont="1" applyFill="1" applyBorder="1" applyAlignment="1">
      <alignment/>
    </xf>
    <xf numFmtId="37" fontId="26" fillId="0" borderId="0" xfId="0" applyFont="1" applyFill="1" applyBorder="1" applyAlignment="1">
      <alignment/>
    </xf>
    <xf numFmtId="180" fontId="5" fillId="0" borderId="0" xfId="42" applyNumberFormat="1" applyFont="1" applyFill="1" applyBorder="1" applyAlignment="1">
      <alignment horizontal="center"/>
    </xf>
    <xf numFmtId="37" fontId="27" fillId="0" borderId="0" xfId="0" applyFont="1" applyFill="1" applyBorder="1" applyAlignment="1">
      <alignment/>
    </xf>
    <xf numFmtId="37" fontId="28" fillId="0" borderId="0" xfId="0" applyFont="1" applyFill="1" applyBorder="1" applyAlignment="1">
      <alignment/>
    </xf>
    <xf numFmtId="37" fontId="29" fillId="0" borderId="0" xfId="0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30" fillId="0" borderId="0" xfId="0" applyFont="1" applyFill="1" applyBorder="1" applyAlignment="1">
      <alignment/>
    </xf>
    <xf numFmtId="43" fontId="21" fillId="0" borderId="0" xfId="42" applyFont="1" applyFill="1" applyBorder="1" applyAlignment="1">
      <alignment/>
    </xf>
    <xf numFmtId="43" fontId="21" fillId="0" borderId="0" xfId="42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37" fontId="5" fillId="24" borderId="0" xfId="0" applyFont="1" applyFill="1" applyAlignment="1">
      <alignment horizontal="center"/>
    </xf>
    <xf numFmtId="180" fontId="6" fillId="24" borderId="26" xfId="42" applyNumberFormat="1" applyFont="1" applyFill="1" applyBorder="1" applyAlignment="1">
      <alignment horizontal="center"/>
    </xf>
    <xf numFmtId="180" fontId="6" fillId="24" borderId="27" xfId="42" applyNumberFormat="1" applyFont="1" applyFill="1" applyBorder="1" applyAlignment="1">
      <alignment horizontal="center"/>
    </xf>
    <xf numFmtId="37" fontId="5" fillId="0" borderId="0" xfId="0" applyFont="1" applyFill="1" applyAlignment="1">
      <alignment horizontal="justify" vertical="center" wrapText="1"/>
    </xf>
    <xf numFmtId="37" fontId="0" fillId="0" borderId="0" xfId="0" applyAlignment="1">
      <alignment horizontal="justify" vertical="center" wrapText="1"/>
    </xf>
    <xf numFmtId="37" fontId="5" fillId="24" borderId="0" xfId="0" applyFont="1" applyFill="1" applyAlignment="1">
      <alignment horizontal="justify" vertical="center" wrapText="1"/>
    </xf>
    <xf numFmtId="37" fontId="5" fillId="0" borderId="0" xfId="0" applyFont="1" applyAlignment="1">
      <alignment horizontal="justify" vertical="center" wrapText="1"/>
    </xf>
    <xf numFmtId="37" fontId="5" fillId="0" borderId="0" xfId="0" applyFont="1" applyAlignment="1">
      <alignment horizontal="justify" vertical="top" wrapText="1"/>
    </xf>
    <xf numFmtId="37" fontId="0" fillId="0" borderId="0" xfId="0" applyAlignment="1">
      <alignment horizontal="justify" vertical="top" wrapText="1"/>
    </xf>
    <xf numFmtId="180" fontId="6" fillId="0" borderId="0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152400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429375" y="638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NewRomanPS"/>
              <a:ea typeface="TimesNewRomanPS"/>
              <a:cs typeface="TimesNewRomanPS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9458325" y="116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NewRomanPS"/>
              <a:ea typeface="TimesNewRomanPS"/>
              <a:cs typeface="TimesNewRomanP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ok4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1009%20v3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rther adj 2"/>
      <sheetName val="BS"/>
      <sheetName val="equity"/>
      <sheetName val="CF working"/>
      <sheetName val="Tam EBITDA"/>
      <sheetName val="GP by proj"/>
      <sheetName val="seg"/>
      <sheetName val="Cons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"/>
      <sheetName val="Financial_Stmts"/>
      <sheetName val="Consol"/>
      <sheetName val="Starbase"/>
      <sheetName val="Interco"/>
      <sheetName val="Jilin Ruyi"/>
      <sheetName val="China"/>
      <sheetName val="Seg"/>
      <sheetName val="MI"/>
      <sheetName val="TCB"/>
      <sheetName val="Maxisegar"/>
      <sheetName val="GJ"/>
      <sheetName val="Abra Devt"/>
      <sheetName val="Maxi const"/>
      <sheetName val="Maxi Realty"/>
      <sheetName val="Europlus"/>
      <sheetName val="Ideal"/>
      <sheetName val="PIMM"/>
      <sheetName val="TMC"/>
      <sheetName val="Inti"/>
      <sheetName val="Maxdale"/>
      <sheetName val="T Ind"/>
      <sheetName val="LTIMS"/>
      <sheetName val="Juara Tiasa"/>
      <sheetName val="T.Leisure"/>
      <sheetName val="Ulu Yam"/>
      <sheetName val="Zillion"/>
      <sheetName val="Cekap"/>
      <sheetName val="GL Devt"/>
      <sheetName val="T Prop"/>
      <sheetName val="New Court"/>
      <sheetName val="Gemapantas"/>
      <sheetName val="T Manu"/>
      <sheetName val="T Refri"/>
      <sheetName val="T Beverage"/>
      <sheetName val="tcbr"/>
      <sheetName val="T Tractors"/>
      <sheetName val="T Plant"/>
      <sheetName val="TCHK"/>
      <sheetName val="TMSSB"/>
      <sheetName val="Era Casa"/>
      <sheetName val="Malim"/>
      <sheetName val="Layatama"/>
      <sheetName val="T. Res(HK)"/>
      <sheetName val="Winax"/>
      <sheetName val="Noble Hse"/>
      <sheetName val="Regobase"/>
      <sheetName val="Parkgrove"/>
      <sheetName val="Maxi Edu"/>
      <sheetName val="K.Aman"/>
      <sheetName val="T Pre Dev"/>
      <sheetName val="T Gen.Food"/>
      <sheetName val="LCBM"/>
      <sheetName val="CrystalA"/>
      <sheetName val="Ex.Factor"/>
      <sheetName val="Noblepace"/>
      <sheetName val="M&amp;P"/>
      <sheetName val="Noble Right"/>
      <sheetName val="Index"/>
    </sheetNames>
    <sheetDataSet>
      <sheetData sheetId="1">
        <row r="19">
          <cell r="K19">
            <v>0</v>
          </cell>
        </row>
        <row r="25">
          <cell r="K25">
            <v>39208.14450498392</v>
          </cell>
        </row>
        <row r="34">
          <cell r="K34">
            <v>0</v>
          </cell>
        </row>
        <row r="62">
          <cell r="K62">
            <v>0</v>
          </cell>
        </row>
        <row r="64">
          <cell r="K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T564"/>
  <sheetViews>
    <sheetView showGridLines="0" zoomScale="85" zoomScaleNormal="85" zoomScaleSheetLayoutView="85" zoomScalePageLayoutView="0" workbookViewId="0" topLeftCell="A1">
      <selection activeCell="E41" sqref="E41"/>
    </sheetView>
  </sheetViews>
  <sheetFormatPr defaultColWidth="8.796875" defaultRowHeight="15"/>
  <cols>
    <col min="1" max="1" width="1.4921875" style="31" customWidth="1"/>
    <col min="2" max="2" width="25.59765625" style="31" customWidth="1"/>
    <col min="3" max="3" width="5.5" style="31" customWidth="1"/>
    <col min="4" max="5" width="17.59765625" style="32" customWidth="1"/>
    <col min="6" max="6" width="17.69921875" style="6" customWidth="1"/>
    <col min="7" max="7" width="18" style="32" customWidth="1"/>
    <col min="8" max="8" width="1.59765625" style="31" customWidth="1"/>
    <col min="9" max="9" width="5.5" style="31" customWidth="1"/>
    <col min="10" max="11" width="10.59765625" style="31" hidden="1" customWidth="1"/>
    <col min="12" max="12" width="9" style="43" customWidth="1"/>
    <col min="13" max="13" width="25.8984375" style="43" customWidth="1"/>
    <col min="14" max="16" width="10.59765625" style="43" customWidth="1"/>
    <col min="17" max="17" width="3.8984375" style="43" customWidth="1"/>
    <col min="18" max="21" width="14" style="43" bestFit="1" customWidth="1"/>
    <col min="22" max="22" width="1.59765625" style="31" customWidth="1"/>
    <col min="23" max="24" width="14.59765625" style="31" bestFit="1" customWidth="1"/>
    <col min="25" max="29" width="9" style="31" customWidth="1"/>
    <col min="30" max="30" width="26.19921875" style="31" bestFit="1" customWidth="1"/>
    <col min="31" max="31" width="11.5" style="31" bestFit="1" customWidth="1"/>
    <col min="32" max="33" width="12" style="31" bestFit="1" customWidth="1"/>
    <col min="34" max="16384" width="9" style="31" customWidth="1"/>
  </cols>
  <sheetData>
    <row r="1" ht="12.75">
      <c r="A1" s="30" t="s">
        <v>0</v>
      </c>
    </row>
    <row r="2" ht="12.75">
      <c r="G2" s="33"/>
    </row>
    <row r="3" spans="2:7" ht="12.75">
      <c r="B3" s="30" t="s">
        <v>3</v>
      </c>
      <c r="G3" s="34"/>
    </row>
    <row r="4" ht="12.75">
      <c r="B4" s="30" t="s">
        <v>161</v>
      </c>
    </row>
    <row r="5" ht="12.75">
      <c r="B5" s="69" t="s">
        <v>67</v>
      </c>
    </row>
    <row r="6" spans="4:7" ht="12.75">
      <c r="D6" s="200" t="s">
        <v>68</v>
      </c>
      <c r="E6" s="201"/>
      <c r="F6" s="200" t="s">
        <v>69</v>
      </c>
      <c r="G6" s="201"/>
    </row>
    <row r="7" spans="4:7" ht="12.75">
      <c r="D7" s="62"/>
      <c r="E7" s="35"/>
      <c r="F7" s="129"/>
      <c r="G7" s="35"/>
    </row>
    <row r="8" spans="4:7" ht="12.75">
      <c r="D8" s="61" t="s">
        <v>57</v>
      </c>
      <c r="E8" s="61" t="s">
        <v>56</v>
      </c>
      <c r="F8" s="130" t="s">
        <v>57</v>
      </c>
      <c r="G8" s="61" t="s">
        <v>56</v>
      </c>
    </row>
    <row r="9" spans="4:11" ht="12.75">
      <c r="D9" s="61" t="s">
        <v>58</v>
      </c>
      <c r="E9" s="35" t="s">
        <v>60</v>
      </c>
      <c r="F9" s="130" t="s">
        <v>58</v>
      </c>
      <c r="G9" s="35" t="s">
        <v>60</v>
      </c>
      <c r="J9" s="199" t="s">
        <v>69</v>
      </c>
      <c r="K9" s="199"/>
    </row>
    <row r="10" spans="4:7" ht="12.75">
      <c r="D10" s="35" t="s">
        <v>55</v>
      </c>
      <c r="E10" s="35" t="s">
        <v>59</v>
      </c>
      <c r="F10" s="131" t="s">
        <v>61</v>
      </c>
      <c r="G10" s="64" t="s">
        <v>70</v>
      </c>
    </row>
    <row r="11" spans="4:20" ht="12.75">
      <c r="D11" s="161" t="s">
        <v>138</v>
      </c>
      <c r="E11" s="161" t="s">
        <v>139</v>
      </c>
      <c r="F11" s="132" t="str">
        <f>+D11</f>
        <v>31/1/2010</v>
      </c>
      <c r="G11" s="83" t="str">
        <f>+E11</f>
        <v>31/1/2009</v>
      </c>
      <c r="H11" s="36"/>
      <c r="J11" s="84">
        <v>40025</v>
      </c>
      <c r="K11" s="84">
        <v>39660</v>
      </c>
      <c r="N11" s="176"/>
      <c r="O11" s="176"/>
      <c r="P11" s="176"/>
      <c r="R11" s="177"/>
      <c r="S11" s="177"/>
      <c r="T11" s="176"/>
    </row>
    <row r="12" spans="4:7" ht="12.75">
      <c r="D12" s="37" t="s">
        <v>4</v>
      </c>
      <c r="E12" s="37" t="s">
        <v>4</v>
      </c>
      <c r="F12" s="133" t="s">
        <v>4</v>
      </c>
      <c r="G12" s="46" t="s">
        <v>4</v>
      </c>
    </row>
    <row r="13" spans="2:7" ht="12.75">
      <c r="B13" s="48" t="s">
        <v>50</v>
      </c>
      <c r="D13" s="35"/>
      <c r="E13" s="64"/>
      <c r="F13" s="131"/>
      <c r="G13" s="64"/>
    </row>
    <row r="14" spans="3:7" ht="12.75">
      <c r="C14" s="38"/>
      <c r="D14" s="39"/>
      <c r="E14" s="12"/>
      <c r="F14" s="12"/>
      <c r="G14" s="47"/>
    </row>
    <row r="15" spans="2:11" ht="12.75">
      <c r="B15" s="48" t="s">
        <v>5</v>
      </c>
      <c r="C15" s="38"/>
      <c r="D15" s="100">
        <v>72882</v>
      </c>
      <c r="E15" s="89">
        <v>143914</v>
      </c>
      <c r="F15" s="12">
        <v>250979</v>
      </c>
      <c r="G15" s="87">
        <v>301278</v>
      </c>
      <c r="J15" s="31">
        <v>103373</v>
      </c>
      <c r="K15" s="31">
        <v>107082</v>
      </c>
    </row>
    <row r="16" spans="3:7" ht="12.75">
      <c r="C16" s="38"/>
      <c r="D16" s="100"/>
      <c r="E16" s="89"/>
      <c r="F16" s="12"/>
      <c r="G16" s="87"/>
    </row>
    <row r="17" spans="2:11" ht="12" customHeight="1">
      <c r="B17" s="31" t="s">
        <v>47</v>
      </c>
      <c r="C17" s="38"/>
      <c r="D17" s="100">
        <f>-33202-2000</f>
        <v>-35202</v>
      </c>
      <c r="E17" s="89">
        <v>-143098</v>
      </c>
      <c r="F17" s="12">
        <f>-173315-2000</f>
        <v>-175315</v>
      </c>
      <c r="G17" s="87">
        <v>-273539</v>
      </c>
      <c r="J17" s="31">
        <v>-87444</v>
      </c>
      <c r="K17" s="31">
        <v>-89414</v>
      </c>
    </row>
    <row r="18" spans="3:7" ht="12" customHeight="1">
      <c r="C18" s="38"/>
      <c r="D18" s="101"/>
      <c r="E18" s="96"/>
      <c r="F18" s="99"/>
      <c r="G18" s="88"/>
    </row>
    <row r="19" spans="3:11" ht="12" customHeight="1">
      <c r="C19" s="38"/>
      <c r="D19" s="100"/>
      <c r="E19" s="89"/>
      <c r="F19" s="12"/>
      <c r="G19" s="87"/>
      <c r="J19" s="85"/>
      <c r="K19" s="85"/>
    </row>
    <row r="20" spans="2:11" ht="12" customHeight="1">
      <c r="B20" s="48" t="s">
        <v>113</v>
      </c>
      <c r="C20" s="38"/>
      <c r="D20" s="89">
        <f>SUM(D15:D17)</f>
        <v>37680</v>
      </c>
      <c r="E20" s="89">
        <f>SUM(E15:E17)</f>
        <v>816</v>
      </c>
      <c r="F20" s="12">
        <f>SUM(F15:F17)</f>
        <v>75664</v>
      </c>
      <c r="G20" s="79">
        <f>SUM(G15:G18)</f>
        <v>27739</v>
      </c>
      <c r="H20" s="63"/>
      <c r="J20" s="31">
        <f>SUM(J15:J19)</f>
        <v>15929</v>
      </c>
      <c r="K20" s="31">
        <f>SUM(K15:K19)</f>
        <v>17668</v>
      </c>
    </row>
    <row r="21" spans="3:7" ht="12" customHeight="1">
      <c r="C21" s="38"/>
      <c r="D21" s="100"/>
      <c r="E21" s="89"/>
      <c r="F21" s="12"/>
      <c r="G21" s="87"/>
    </row>
    <row r="22" spans="2:11" ht="12.75">
      <c r="B22" s="31" t="s">
        <v>93</v>
      </c>
      <c r="C22" s="38"/>
      <c r="D22" s="100">
        <v>2272</v>
      </c>
      <c r="E22" s="89">
        <v>60144</v>
      </c>
      <c r="F22" s="12">
        <v>34717</v>
      </c>
      <c r="G22" s="87">
        <v>164210</v>
      </c>
      <c r="J22" s="31">
        <v>28087</v>
      </c>
      <c r="K22" s="31">
        <v>80082</v>
      </c>
    </row>
    <row r="23" spans="3:7" ht="12.75">
      <c r="C23" s="38"/>
      <c r="D23" s="100"/>
      <c r="E23" s="89"/>
      <c r="F23" s="12"/>
      <c r="G23" s="87"/>
    </row>
    <row r="24" spans="2:11" ht="12.75">
      <c r="B24" s="31" t="s">
        <v>94</v>
      </c>
      <c r="C24" s="38"/>
      <c r="D24" s="100">
        <v>-16042</v>
      </c>
      <c r="E24" s="89">
        <v>-36936</v>
      </c>
      <c r="F24" s="12">
        <v>-48079</v>
      </c>
      <c r="G24" s="87">
        <v>-76944</v>
      </c>
      <c r="J24" s="31">
        <v>-22164</v>
      </c>
      <c r="K24" s="31">
        <v>-28506</v>
      </c>
    </row>
    <row r="25" spans="3:7" ht="12.75">
      <c r="C25" s="38"/>
      <c r="D25" s="100"/>
      <c r="E25" s="89"/>
      <c r="F25" s="12"/>
      <c r="G25" s="87"/>
    </row>
    <row r="26" spans="2:11" ht="12.75">
      <c r="B26" s="31" t="s">
        <v>92</v>
      </c>
      <c r="C26" s="38"/>
      <c r="D26" s="100">
        <v>-13810</v>
      </c>
      <c r="E26" s="89">
        <v>-10253</v>
      </c>
      <c r="F26" s="12">
        <v>-44408</v>
      </c>
      <c r="G26" s="87">
        <v>-53573</v>
      </c>
      <c r="J26" s="31">
        <v>-20472</v>
      </c>
      <c r="K26" s="31">
        <v>-28676</v>
      </c>
    </row>
    <row r="27" spans="3:7" ht="12.75">
      <c r="C27" s="38"/>
      <c r="D27" s="89"/>
      <c r="E27" s="89"/>
      <c r="F27" s="12"/>
      <c r="G27" s="87"/>
    </row>
    <row r="28" spans="2:11" ht="12" customHeight="1">
      <c r="B28" s="31" t="s">
        <v>80</v>
      </c>
      <c r="C28" s="38"/>
      <c r="D28" s="100">
        <v>491</v>
      </c>
      <c r="E28" s="89">
        <v>402</v>
      </c>
      <c r="F28" s="12">
        <v>2227</v>
      </c>
      <c r="G28" s="87">
        <v>-869</v>
      </c>
      <c r="J28" s="31">
        <v>1197</v>
      </c>
      <c r="K28" s="31">
        <v>-1946</v>
      </c>
    </row>
    <row r="29" spans="3:11" ht="12" customHeight="1">
      <c r="C29" s="38"/>
      <c r="D29" s="89"/>
      <c r="E29" s="89"/>
      <c r="F29" s="12"/>
      <c r="G29" s="87"/>
      <c r="J29" s="85"/>
      <c r="K29" s="85"/>
    </row>
    <row r="30" spans="3:7" ht="12" customHeight="1">
      <c r="C30" s="38"/>
      <c r="D30" s="97"/>
      <c r="E30" s="97"/>
      <c r="F30" s="159"/>
      <c r="G30" s="90"/>
    </row>
    <row r="31" spans="2:11" ht="12" customHeight="1">
      <c r="B31" s="48" t="s">
        <v>135</v>
      </c>
      <c r="C31" s="41" t="s">
        <v>1</v>
      </c>
      <c r="D31" s="79">
        <f>SUM(D20:D29)</f>
        <v>10591</v>
      </c>
      <c r="E31" s="79">
        <f>SUM(E20:E29)</f>
        <v>14173</v>
      </c>
      <c r="F31" s="12">
        <f>SUM(F20:F29)</f>
        <v>20121</v>
      </c>
      <c r="G31" s="79">
        <f>SUM(G20:G29)</f>
        <v>60563</v>
      </c>
      <c r="J31" s="31">
        <f>SUM(J20:J29)</f>
        <v>2577</v>
      </c>
      <c r="K31" s="31">
        <f>SUM(K20:K29)</f>
        <v>38622</v>
      </c>
    </row>
    <row r="32" spans="4:7" ht="12" customHeight="1">
      <c r="D32" s="89"/>
      <c r="E32" s="89"/>
      <c r="F32" s="12"/>
      <c r="G32" s="87"/>
    </row>
    <row r="33" spans="2:11" ht="12" customHeight="1">
      <c r="B33" s="31" t="s">
        <v>130</v>
      </c>
      <c r="D33" s="100">
        <v>-6045</v>
      </c>
      <c r="E33" s="89">
        <v>2449</v>
      </c>
      <c r="F33" s="12">
        <v>-11651</v>
      </c>
      <c r="G33" s="87">
        <v>152</v>
      </c>
      <c r="J33" s="31">
        <v>-141</v>
      </c>
      <c r="K33" s="31">
        <v>-2758</v>
      </c>
    </row>
    <row r="34" spans="4:7" ht="12" customHeight="1">
      <c r="D34" s="96"/>
      <c r="E34" s="96"/>
      <c r="F34" s="99"/>
      <c r="G34" s="88"/>
    </row>
    <row r="35" spans="4:7" ht="12" customHeight="1">
      <c r="D35" s="89"/>
      <c r="E35" s="89"/>
      <c r="F35" s="12"/>
      <c r="G35" s="87"/>
    </row>
    <row r="36" spans="2:11" ht="12" customHeight="1" thickBot="1">
      <c r="B36" s="48" t="s">
        <v>157</v>
      </c>
      <c r="D36" s="91">
        <f>SUM(D30:D33)</f>
        <v>4546</v>
      </c>
      <c r="E36" s="98">
        <f>SUM(E30:E33)</f>
        <v>16622</v>
      </c>
      <c r="F36" s="160">
        <f>SUM(F30:F33)</f>
        <v>8470</v>
      </c>
      <c r="G36" s="81">
        <f>SUM(G31:G34)</f>
        <v>60715</v>
      </c>
      <c r="J36" s="86">
        <f>SUM(J31:J33)</f>
        <v>2436</v>
      </c>
      <c r="K36" s="86">
        <f>SUM(K31:K33)</f>
        <v>35864</v>
      </c>
    </row>
    <row r="37" spans="4:7" ht="12" customHeight="1" thickTop="1">
      <c r="D37" s="100" t="s">
        <v>1</v>
      </c>
      <c r="E37" s="89"/>
      <c r="F37" s="12"/>
      <c r="G37" s="87"/>
    </row>
    <row r="38" spans="2:7" ht="12" customHeight="1">
      <c r="B38" s="31" t="s">
        <v>48</v>
      </c>
      <c r="D38" s="100"/>
      <c r="E38" s="89"/>
      <c r="F38" s="12"/>
      <c r="G38" s="87"/>
    </row>
    <row r="39" spans="4:7" ht="12.75">
      <c r="D39" s="100"/>
      <c r="E39" s="89"/>
      <c r="F39" s="12"/>
      <c r="G39" s="87"/>
    </row>
    <row r="40" spans="2:11" ht="12" customHeight="1">
      <c r="B40" s="31" t="s">
        <v>78</v>
      </c>
      <c r="D40" s="100">
        <f>6536-2000</f>
        <v>4536</v>
      </c>
      <c r="E40" s="89">
        <v>19085</v>
      </c>
      <c r="F40" s="12">
        <f>9090-2000</f>
        <v>7090</v>
      </c>
      <c r="G40" s="87">
        <v>59105</v>
      </c>
      <c r="J40" s="31">
        <v>2436</v>
      </c>
      <c r="K40" s="31">
        <v>31782</v>
      </c>
    </row>
    <row r="41" spans="4:7" ht="12" customHeight="1">
      <c r="D41" s="100"/>
      <c r="E41" s="89"/>
      <c r="F41" s="12"/>
      <c r="G41" s="87"/>
    </row>
    <row r="42" spans="2:11" ht="12" customHeight="1">
      <c r="B42" s="31" t="s">
        <v>77</v>
      </c>
      <c r="D42" s="100">
        <v>10</v>
      </c>
      <c r="E42" s="89">
        <v>-2463</v>
      </c>
      <c r="F42" s="12">
        <v>1380</v>
      </c>
      <c r="G42" s="87">
        <v>1610</v>
      </c>
      <c r="J42" s="31">
        <v>0</v>
      </c>
      <c r="K42" s="31">
        <v>4082</v>
      </c>
    </row>
    <row r="43" spans="4:7" ht="12" customHeight="1">
      <c r="D43" s="101"/>
      <c r="E43" s="96"/>
      <c r="F43" s="99"/>
      <c r="G43" s="88"/>
    </row>
    <row r="44" spans="4:7" ht="12" customHeight="1">
      <c r="D44" s="102"/>
      <c r="E44" s="97"/>
      <c r="F44" s="159"/>
      <c r="G44" s="90"/>
    </row>
    <row r="45" spans="4:11" ht="12" customHeight="1" thickBot="1">
      <c r="D45" s="91">
        <f>SUM(D39:D42)</f>
        <v>4546</v>
      </c>
      <c r="E45" s="91">
        <f>SUM(E39:E42)</f>
        <v>16622</v>
      </c>
      <c r="F45" s="160">
        <f>SUM(F39:F42)</f>
        <v>8470</v>
      </c>
      <c r="G45" s="80">
        <f>SUM(G40:G43)</f>
        <v>60715</v>
      </c>
      <c r="J45" s="86">
        <f>SUM(J40:J42)</f>
        <v>2436</v>
      </c>
      <c r="K45" s="86">
        <f>SUM(K40:K42)</f>
        <v>35864</v>
      </c>
    </row>
    <row r="46" spans="4:7" ht="12" customHeight="1" thickTop="1">
      <c r="D46" s="40"/>
      <c r="E46" s="12"/>
      <c r="F46" s="12"/>
      <c r="G46" s="92"/>
    </row>
    <row r="47" spans="2:7" ht="12.75">
      <c r="B47" s="48" t="s">
        <v>137</v>
      </c>
      <c r="D47" s="40"/>
      <c r="E47" s="12"/>
      <c r="F47" s="12"/>
      <c r="G47" s="92"/>
    </row>
    <row r="48" spans="2:7" ht="12.75">
      <c r="B48" s="48" t="s">
        <v>49</v>
      </c>
      <c r="D48" s="121"/>
      <c r="E48" s="12"/>
      <c r="F48" s="12"/>
      <c r="G48" s="92"/>
    </row>
    <row r="49" spans="2:16" ht="12.75">
      <c r="B49" s="2" t="s">
        <v>95</v>
      </c>
      <c r="D49" s="93"/>
      <c r="E49" s="93"/>
      <c r="F49" s="93"/>
      <c r="G49" s="93"/>
      <c r="J49" s="95"/>
      <c r="K49" s="95"/>
      <c r="N49" s="122"/>
      <c r="O49" s="122"/>
      <c r="P49" s="122"/>
    </row>
    <row r="50" spans="2:16" ht="12.75">
      <c r="B50" s="2" t="s">
        <v>164</v>
      </c>
      <c r="D50" s="93">
        <v>0.23</v>
      </c>
      <c r="E50" s="93">
        <v>0</v>
      </c>
      <c r="F50" s="93">
        <v>0.36</v>
      </c>
      <c r="G50" s="93">
        <v>0</v>
      </c>
      <c r="J50" s="95"/>
      <c r="K50" s="95"/>
      <c r="N50" s="122"/>
      <c r="O50" s="122"/>
      <c r="P50" s="122"/>
    </row>
    <row r="51" spans="2:16" ht="12.75">
      <c r="B51" s="2" t="s">
        <v>165</v>
      </c>
      <c r="D51" s="93">
        <v>0</v>
      </c>
      <c r="E51" s="93">
        <v>2.97</v>
      </c>
      <c r="F51" s="93">
        <v>0</v>
      </c>
      <c r="G51" s="93">
        <v>9.39</v>
      </c>
      <c r="J51" s="95"/>
      <c r="K51" s="95"/>
      <c r="N51" s="122"/>
      <c r="O51" s="122"/>
      <c r="P51" s="122"/>
    </row>
    <row r="52" spans="2:16" ht="12.75">
      <c r="B52" s="2"/>
      <c r="D52" s="93"/>
      <c r="E52" s="93"/>
      <c r="F52" s="93"/>
      <c r="G52" s="93"/>
      <c r="J52" s="95"/>
      <c r="K52" s="95"/>
      <c r="N52" s="122"/>
      <c r="O52" s="122"/>
      <c r="P52" s="122"/>
    </row>
    <row r="53" spans="2:16" ht="12.75">
      <c r="B53" s="2"/>
      <c r="D53" s="93"/>
      <c r="E53" s="93"/>
      <c r="F53" s="93"/>
      <c r="G53" s="93"/>
      <c r="J53" s="95"/>
      <c r="K53" s="95"/>
      <c r="N53" s="122"/>
      <c r="O53" s="122"/>
      <c r="P53" s="122"/>
    </row>
    <row r="54" spans="2:16" ht="12.75">
      <c r="B54" s="2" t="s">
        <v>96</v>
      </c>
      <c r="D54" s="158"/>
      <c r="E54" s="93"/>
      <c r="F54" s="158"/>
      <c r="G54" s="93"/>
      <c r="J54" s="95"/>
      <c r="K54" s="118"/>
      <c r="N54" s="122"/>
      <c r="O54" s="122"/>
      <c r="P54" s="122"/>
    </row>
    <row r="55" spans="2:16" ht="12.75">
      <c r="B55" s="2" t="s">
        <v>164</v>
      </c>
      <c r="D55" s="158">
        <v>0.1</v>
      </c>
      <c r="E55" s="93">
        <v>0</v>
      </c>
      <c r="F55" s="158">
        <v>0.15</v>
      </c>
      <c r="G55" s="93">
        <v>0</v>
      </c>
      <c r="J55" s="95"/>
      <c r="K55" s="118"/>
      <c r="N55" s="122"/>
      <c r="O55" s="122"/>
      <c r="P55" s="122"/>
    </row>
    <row r="56" spans="2:16" ht="12" customHeight="1">
      <c r="B56" s="2" t="s">
        <v>165</v>
      </c>
      <c r="D56" s="158">
        <v>0</v>
      </c>
      <c r="E56" s="93">
        <v>2.97</v>
      </c>
      <c r="F56" s="158">
        <v>0</v>
      </c>
      <c r="G56" s="93">
        <v>9.39</v>
      </c>
      <c r="J56" s="95"/>
      <c r="K56" s="118"/>
      <c r="N56" s="122"/>
      <c r="O56" s="122"/>
      <c r="P56" s="122"/>
    </row>
    <row r="57" spans="4:7" ht="12" customHeight="1">
      <c r="D57" s="42"/>
      <c r="E57" s="99"/>
      <c r="F57" s="99"/>
      <c r="G57" s="94"/>
    </row>
    <row r="58" spans="4:7" ht="12" customHeight="1">
      <c r="D58" s="43"/>
      <c r="E58" s="8"/>
      <c r="F58" s="8"/>
      <c r="G58" s="44"/>
    </row>
    <row r="59" ht="12" customHeight="1">
      <c r="G59" s="45" t="s">
        <v>1</v>
      </c>
    </row>
    <row r="60" ht="12" customHeight="1"/>
    <row r="62" spans="2:7" ht="12.75">
      <c r="B62" s="204" t="s">
        <v>117</v>
      </c>
      <c r="C62" s="203"/>
      <c r="D62" s="203"/>
      <c r="E62" s="203"/>
      <c r="F62" s="203"/>
      <c r="G62" s="203"/>
    </row>
    <row r="63" spans="2:7" ht="12.75">
      <c r="B63" s="203"/>
      <c r="C63" s="203"/>
      <c r="D63" s="203"/>
      <c r="E63" s="203"/>
      <c r="F63" s="203"/>
      <c r="G63" s="203"/>
    </row>
    <row r="65" spans="2:7" ht="12.75">
      <c r="B65" s="202"/>
      <c r="C65" s="203"/>
      <c r="D65" s="203"/>
      <c r="E65" s="203"/>
      <c r="F65" s="203"/>
      <c r="G65" s="203"/>
    </row>
    <row r="66" spans="2:7" ht="12.75">
      <c r="B66" s="203"/>
      <c r="C66" s="203"/>
      <c r="D66" s="203"/>
      <c r="E66" s="203"/>
      <c r="F66" s="203"/>
      <c r="G66" s="203"/>
    </row>
    <row r="511" ht="12.75">
      <c r="Q511" s="178"/>
    </row>
    <row r="512" ht="12.75">
      <c r="Q512" s="178"/>
    </row>
    <row r="513" ht="12.75">
      <c r="Q513" s="178"/>
    </row>
    <row r="514" ht="12.75">
      <c r="Q514" s="178"/>
    </row>
    <row r="515" ht="12.75">
      <c r="Q515" s="178"/>
    </row>
    <row r="516" ht="12.75">
      <c r="Q516" s="178"/>
    </row>
    <row r="517" ht="12.75">
      <c r="Q517" s="178"/>
    </row>
    <row r="518" ht="12.75">
      <c r="Q518" s="178"/>
    </row>
    <row r="519" ht="12.75">
      <c r="Q519" s="178"/>
    </row>
    <row r="520" ht="12.75">
      <c r="Q520" s="178"/>
    </row>
    <row r="521" ht="12.75">
      <c r="Q521" s="178"/>
    </row>
    <row r="522" ht="12.75">
      <c r="Q522" s="178"/>
    </row>
    <row r="523" ht="12.75">
      <c r="Q523" s="178"/>
    </row>
    <row r="524" ht="12.75">
      <c r="Q524" s="178"/>
    </row>
    <row r="525" ht="12.75">
      <c r="Q525" s="178"/>
    </row>
    <row r="526" ht="12.75">
      <c r="Q526" s="178"/>
    </row>
    <row r="527" ht="12.75">
      <c r="Q527" s="178"/>
    </row>
    <row r="528" ht="12.75">
      <c r="Q528" s="178"/>
    </row>
    <row r="529" ht="12.75">
      <c r="Q529" s="178"/>
    </row>
    <row r="530" ht="12.75">
      <c r="Q530" s="178"/>
    </row>
    <row r="531" ht="12.75">
      <c r="Q531" s="178"/>
    </row>
    <row r="532" ht="12.75">
      <c r="Q532" s="178"/>
    </row>
    <row r="533" ht="12.75">
      <c r="Q533" s="178"/>
    </row>
    <row r="534" ht="12.75">
      <c r="Q534" s="178"/>
    </row>
    <row r="535" ht="12.75">
      <c r="Q535" s="178"/>
    </row>
    <row r="536" ht="12.75">
      <c r="Q536" s="178"/>
    </row>
    <row r="537" ht="12.75">
      <c r="Q537" s="178"/>
    </row>
    <row r="538" ht="12.75">
      <c r="Q538" s="178"/>
    </row>
    <row r="539" ht="12.75">
      <c r="Q539" s="178"/>
    </row>
    <row r="540" ht="12.75">
      <c r="Q540" s="178"/>
    </row>
    <row r="541" ht="12.75">
      <c r="Q541" s="178"/>
    </row>
    <row r="542" ht="12.75">
      <c r="Q542" s="178"/>
    </row>
    <row r="543" ht="12.75">
      <c r="Q543" s="178"/>
    </row>
    <row r="544" ht="12.75">
      <c r="Q544" s="178"/>
    </row>
    <row r="545" ht="12.75">
      <c r="Q545" s="178"/>
    </row>
    <row r="546" ht="12.75">
      <c r="Q546" s="178"/>
    </row>
    <row r="547" ht="12.75">
      <c r="Q547" s="178"/>
    </row>
    <row r="548" ht="12.75">
      <c r="Q548" s="178"/>
    </row>
    <row r="549" ht="12.75">
      <c r="Q549" s="178"/>
    </row>
    <row r="550" ht="12.75">
      <c r="Q550" s="178"/>
    </row>
    <row r="551" ht="12.75">
      <c r="Q551" s="178"/>
    </row>
    <row r="552" ht="12.75">
      <c r="Q552" s="178"/>
    </row>
    <row r="553" ht="12.75">
      <c r="Q553" s="178"/>
    </row>
    <row r="554" ht="12.75">
      <c r="Q554" s="178"/>
    </row>
    <row r="555" ht="12.75">
      <c r="Q555" s="178"/>
    </row>
    <row r="556" ht="12.75">
      <c r="Q556" s="178"/>
    </row>
    <row r="557" ht="12.75">
      <c r="Q557" s="178"/>
    </row>
    <row r="558" ht="12.75">
      <c r="Q558" s="178"/>
    </row>
    <row r="559" ht="12.75">
      <c r="Q559" s="178"/>
    </row>
    <row r="560" ht="12.75">
      <c r="Q560" s="178"/>
    </row>
    <row r="561" ht="12.75">
      <c r="Q561" s="178"/>
    </row>
    <row r="562" ht="12.75">
      <c r="Q562" s="178"/>
    </row>
    <row r="563" ht="12.75">
      <c r="Q563" s="178"/>
    </row>
    <row r="564" ht="12.75">
      <c r="Q564" s="178"/>
    </row>
  </sheetData>
  <sheetProtection/>
  <mergeCells count="5">
    <mergeCell ref="J9:K9"/>
    <mergeCell ref="F6:G6"/>
    <mergeCell ref="D6:E6"/>
    <mergeCell ref="B65:G66"/>
    <mergeCell ref="B62:G63"/>
  </mergeCells>
  <printOptions horizontalCentered="1"/>
  <pageMargins left="0.5" right="0.25" top="0.590551181102362" bottom="0.590551181102362" header="0.236220472440945" footer="0.23622047244094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T77"/>
  <sheetViews>
    <sheetView showGridLines="0" zoomScaleSheetLayoutView="100" zoomScalePageLayoutView="0" workbookViewId="0" topLeftCell="A1">
      <selection activeCell="G71" sqref="G71"/>
    </sheetView>
  </sheetViews>
  <sheetFormatPr defaultColWidth="8.796875" defaultRowHeight="15"/>
  <cols>
    <col min="1" max="1" width="1.4921875" style="2" customWidth="1"/>
    <col min="2" max="2" width="2.59765625" style="2" customWidth="1"/>
    <col min="3" max="3" width="17.8984375" style="2" customWidth="1"/>
    <col min="4" max="4" width="13.3984375" style="2" customWidth="1"/>
    <col min="5" max="5" width="17.8984375" style="2" customWidth="1"/>
    <col min="6" max="7" width="12.59765625" style="2" customWidth="1"/>
    <col min="8" max="8" width="7.59765625" style="2" bestFit="1" customWidth="1"/>
    <col min="9" max="9" width="4.5" style="2" bestFit="1" customWidth="1"/>
    <col min="10" max="10" width="11.5" style="179" bestFit="1" customWidth="1"/>
    <col min="11" max="11" width="8.59765625" style="179" bestFit="1" customWidth="1"/>
    <col min="12" max="12" width="3.8984375" style="179" customWidth="1"/>
    <col min="13" max="13" width="12.69921875" style="180" customWidth="1"/>
    <col min="14" max="14" width="9.5" style="179" customWidth="1"/>
    <col min="15" max="15" width="5.59765625" style="179" customWidth="1"/>
    <col min="16" max="16" width="3.8984375" style="179" customWidth="1"/>
    <col min="17" max="17" width="9.8984375" style="179" bestFit="1" customWidth="1"/>
    <col min="18" max="19" width="9" style="179" customWidth="1"/>
    <col min="20" max="20" width="30.09765625" style="179" customWidth="1"/>
    <col min="21" max="21" width="9.8984375" style="2" bestFit="1" customWidth="1"/>
    <col min="22" max="22" width="11.69921875" style="2" bestFit="1" customWidth="1"/>
    <col min="23" max="23" width="9.09765625" style="2" bestFit="1" customWidth="1"/>
    <col min="24" max="16384" width="9" style="2" customWidth="1"/>
  </cols>
  <sheetData>
    <row r="1" spans="1:7" ht="12.75">
      <c r="A1" s="1" t="s">
        <v>0</v>
      </c>
      <c r="G1" s="3"/>
    </row>
    <row r="2" ht="12.75">
      <c r="G2" s="28"/>
    </row>
    <row r="3" spans="2:7" ht="12.75">
      <c r="B3" s="1" t="s">
        <v>25</v>
      </c>
      <c r="C3" s="3"/>
      <c r="D3" s="3"/>
      <c r="E3" s="3"/>
      <c r="F3" s="3"/>
      <c r="G3" s="76"/>
    </row>
    <row r="4" spans="2:7" ht="12.75">
      <c r="B4" s="1" t="s">
        <v>140</v>
      </c>
      <c r="C4" s="3"/>
      <c r="D4" s="3"/>
      <c r="E4" s="3"/>
      <c r="F4" s="3"/>
      <c r="G4" s="4"/>
    </row>
    <row r="5" spans="2:7" ht="12.75">
      <c r="B5" s="106" t="s">
        <v>67</v>
      </c>
      <c r="C5" s="3"/>
      <c r="D5" s="3"/>
      <c r="E5" s="3"/>
      <c r="F5" s="3"/>
      <c r="G5" s="4"/>
    </row>
    <row r="6" spans="1:17" ht="12.75">
      <c r="A6" s="3"/>
      <c r="B6" s="3"/>
      <c r="C6" s="3"/>
      <c r="D6" s="3"/>
      <c r="E6" s="3"/>
      <c r="F6" s="4" t="s">
        <v>66</v>
      </c>
      <c r="G6" s="4" t="s">
        <v>83</v>
      </c>
      <c r="J6" s="180"/>
      <c r="Q6" s="181"/>
    </row>
    <row r="7" spans="1:18" ht="12.75">
      <c r="A7" s="4"/>
      <c r="B7" s="3"/>
      <c r="C7" s="3"/>
      <c r="D7" s="3"/>
      <c r="E7" s="3"/>
      <c r="F7" s="4" t="s">
        <v>51</v>
      </c>
      <c r="G7" s="4" t="s">
        <v>51</v>
      </c>
      <c r="J7" s="180"/>
      <c r="K7" s="181"/>
      <c r="N7" s="181"/>
      <c r="Q7" s="181"/>
      <c r="R7" s="181"/>
    </row>
    <row r="8" spans="1:20" s="27" customFormat="1" ht="12.75">
      <c r="A8" s="25"/>
      <c r="B8" s="26"/>
      <c r="C8" s="26"/>
      <c r="D8" s="26"/>
      <c r="E8" s="26"/>
      <c r="F8" s="162" t="s">
        <v>138</v>
      </c>
      <c r="G8" s="162" t="s">
        <v>139</v>
      </c>
      <c r="J8" s="182"/>
      <c r="K8" s="183"/>
      <c r="L8" s="184"/>
      <c r="M8" s="182"/>
      <c r="N8" s="183"/>
      <c r="O8" s="184"/>
      <c r="P8" s="184"/>
      <c r="Q8" s="183"/>
      <c r="R8" s="183"/>
      <c r="S8" s="184"/>
      <c r="T8" s="184"/>
    </row>
    <row r="9" spans="1:18" ht="12.75">
      <c r="A9" s="4"/>
      <c r="B9" s="3"/>
      <c r="C9" s="3"/>
      <c r="D9" s="3"/>
      <c r="E9" s="3" t="s">
        <v>1</v>
      </c>
      <c r="F9" s="4" t="s">
        <v>4</v>
      </c>
      <c r="G9" s="4" t="s">
        <v>4</v>
      </c>
      <c r="J9" s="180"/>
      <c r="K9" s="181"/>
      <c r="N9" s="181"/>
      <c r="Q9" s="181"/>
      <c r="R9" s="181"/>
    </row>
    <row r="10" spans="1:7" ht="12.75">
      <c r="A10" s="4"/>
      <c r="B10" s="3"/>
      <c r="C10" s="3"/>
      <c r="D10" s="3"/>
      <c r="E10" s="3"/>
      <c r="F10" s="4"/>
      <c r="G10" s="4"/>
    </row>
    <row r="11" spans="1:2" ht="12.75">
      <c r="A11" s="5"/>
      <c r="B11" s="3" t="s">
        <v>7</v>
      </c>
    </row>
    <row r="12" spans="1:2" ht="12.75">
      <c r="A12" s="5"/>
      <c r="B12" s="3" t="s">
        <v>24</v>
      </c>
    </row>
    <row r="13" spans="1:7" ht="12.75">
      <c r="A13" s="5"/>
      <c r="C13" s="2" t="s">
        <v>21</v>
      </c>
      <c r="F13" s="2">
        <v>123802</v>
      </c>
      <c r="G13" s="6">
        <v>128194</v>
      </c>
    </row>
    <row r="14" spans="1:18" ht="12.75">
      <c r="A14" s="5"/>
      <c r="C14" s="2" t="s">
        <v>22</v>
      </c>
      <c r="F14" s="2">
        <v>1085708</v>
      </c>
      <c r="G14" s="6">
        <v>1131204</v>
      </c>
      <c r="R14" s="185"/>
    </row>
    <row r="15" spans="1:7" ht="12.75">
      <c r="A15" s="5"/>
      <c r="C15" s="2" t="s">
        <v>23</v>
      </c>
      <c r="F15" s="2">
        <v>189582</v>
      </c>
      <c r="G15" s="6">
        <v>191785</v>
      </c>
    </row>
    <row r="16" spans="1:7" ht="12.75">
      <c r="A16" s="5"/>
      <c r="C16" s="2" t="s">
        <v>115</v>
      </c>
      <c r="F16" s="2">
        <v>9735</v>
      </c>
      <c r="G16" s="6">
        <v>10431</v>
      </c>
    </row>
    <row r="17" spans="1:7" ht="12.75">
      <c r="A17" s="5"/>
      <c r="C17" s="2" t="s">
        <v>84</v>
      </c>
      <c r="F17" s="2">
        <v>11445</v>
      </c>
      <c r="G17" s="6">
        <v>9218</v>
      </c>
    </row>
    <row r="18" spans="1:7" ht="12.75" hidden="1">
      <c r="A18" s="5"/>
      <c r="B18" s="9"/>
      <c r="C18" s="9" t="s">
        <v>86</v>
      </c>
      <c r="F18" s="117">
        <f>ROUND(+'[2]Financial_Stmts'!K19/1,0)</f>
        <v>0</v>
      </c>
      <c r="G18" s="6">
        <v>0</v>
      </c>
    </row>
    <row r="19" spans="1:7" ht="12.75">
      <c r="A19" s="5"/>
      <c r="B19" s="9"/>
      <c r="C19" s="9" t="s">
        <v>103</v>
      </c>
      <c r="F19" s="2">
        <v>26124</v>
      </c>
      <c r="G19" s="6">
        <v>26186</v>
      </c>
    </row>
    <row r="20" spans="1:7" ht="12.75">
      <c r="A20" s="5"/>
      <c r="B20" s="9"/>
      <c r="C20" s="9" t="s">
        <v>104</v>
      </c>
      <c r="F20" s="6">
        <v>187</v>
      </c>
      <c r="G20" s="6">
        <v>183</v>
      </c>
    </row>
    <row r="21" spans="1:7" ht="12.75">
      <c r="A21" s="5"/>
      <c r="C21" s="2" t="s">
        <v>85</v>
      </c>
      <c r="F21" s="2">
        <v>22</v>
      </c>
      <c r="G21" s="6">
        <v>8723</v>
      </c>
    </row>
    <row r="22" spans="1:7" ht="12.75">
      <c r="A22" s="5"/>
      <c r="C22" s="2" t="s">
        <v>112</v>
      </c>
      <c r="F22" s="2">
        <f>ROUND(+'[2]Financial_Stmts'!K25/1,0)</f>
        <v>39208</v>
      </c>
      <c r="G22" s="6">
        <v>39208</v>
      </c>
    </row>
    <row r="23" spans="1:17" ht="12.75">
      <c r="A23" s="5"/>
      <c r="C23" s="2" t="s">
        <v>88</v>
      </c>
      <c r="F23" s="11">
        <f>SUM(F13:F22)</f>
        <v>1485813</v>
      </c>
      <c r="G23" s="11">
        <f>SUM(G13:G22)</f>
        <v>1545132</v>
      </c>
      <c r="Q23" s="8"/>
    </row>
    <row r="24" spans="1:7" ht="12.75">
      <c r="A24" s="5"/>
      <c r="G24" s="6"/>
    </row>
    <row r="25" spans="1:7" ht="12.75">
      <c r="A25" s="5"/>
      <c r="B25" s="3" t="s">
        <v>26</v>
      </c>
      <c r="G25" s="6"/>
    </row>
    <row r="26" spans="1:18" ht="12.75">
      <c r="A26" s="5"/>
      <c r="B26" s="3"/>
      <c r="C26" s="2" t="s">
        <v>19</v>
      </c>
      <c r="E26" s="2" t="s">
        <v>1</v>
      </c>
      <c r="F26" s="2">
        <v>1184157</v>
      </c>
      <c r="G26" s="8">
        <v>1192159</v>
      </c>
      <c r="R26" s="186"/>
    </row>
    <row r="27" spans="1:7" ht="12.75">
      <c r="A27" s="5"/>
      <c r="B27" s="3"/>
      <c r="C27" s="2" t="s">
        <v>2</v>
      </c>
      <c r="F27" s="2">
        <v>68769</v>
      </c>
      <c r="G27" s="8">
        <v>68766</v>
      </c>
    </row>
    <row r="28" spans="1:7" ht="12.75">
      <c r="A28" s="5"/>
      <c r="B28" s="3"/>
      <c r="C28" s="2" t="s">
        <v>82</v>
      </c>
      <c r="F28" s="2">
        <v>400</v>
      </c>
      <c r="G28" s="8">
        <v>2476</v>
      </c>
    </row>
    <row r="29" spans="1:18" ht="12.75">
      <c r="A29" s="5"/>
      <c r="B29" s="3"/>
      <c r="C29" s="2" t="s">
        <v>38</v>
      </c>
      <c r="F29" s="2">
        <v>266992</v>
      </c>
      <c r="G29" s="8">
        <f>92883+124189-2476</f>
        <v>214596</v>
      </c>
      <c r="R29" s="187"/>
    </row>
    <row r="30" spans="1:18" ht="12.75">
      <c r="A30" s="5"/>
      <c r="C30" s="2" t="s">
        <v>6</v>
      </c>
      <c r="F30" s="2">
        <v>16109</v>
      </c>
      <c r="G30" s="8">
        <v>17517</v>
      </c>
      <c r="R30" s="188"/>
    </row>
    <row r="31" spans="1:7" ht="12.75" hidden="1">
      <c r="A31" s="5"/>
      <c r="C31" s="2" t="s">
        <v>102</v>
      </c>
      <c r="F31" s="120">
        <f>ROUND(+'[2]Financial_Stmts'!K34/1,0)</f>
        <v>0</v>
      </c>
      <c r="G31" s="8">
        <v>0</v>
      </c>
    </row>
    <row r="32" spans="1:17" ht="12.75">
      <c r="A32" s="5"/>
      <c r="C32" s="2" t="s">
        <v>87</v>
      </c>
      <c r="E32" s="7"/>
      <c r="F32" s="11">
        <f>SUM(F26:F31)</f>
        <v>1536427</v>
      </c>
      <c r="G32" s="11">
        <f>SUM(G26:G31)</f>
        <v>1495514</v>
      </c>
      <c r="Q32" s="8"/>
    </row>
    <row r="33" spans="1:7" ht="12.75">
      <c r="A33" s="5"/>
      <c r="G33" s="8"/>
    </row>
    <row r="34" spans="1:17" ht="13.5" thickBot="1">
      <c r="A34" s="5"/>
      <c r="B34" s="3" t="s">
        <v>27</v>
      </c>
      <c r="F34" s="24">
        <f>+F23+F32</f>
        <v>3022240</v>
      </c>
      <c r="G34" s="24">
        <f>+G23+G32</f>
        <v>3040646</v>
      </c>
      <c r="Q34" s="8"/>
    </row>
    <row r="35" spans="1:7" ht="12.75">
      <c r="A35" s="5"/>
      <c r="G35" s="8"/>
    </row>
    <row r="36" spans="1:7" ht="12.75">
      <c r="A36" s="5"/>
      <c r="B36" s="3" t="s">
        <v>28</v>
      </c>
      <c r="G36" s="8"/>
    </row>
    <row r="37" spans="1:7" ht="12.75">
      <c r="A37" s="5"/>
      <c r="B37" s="3" t="s">
        <v>89</v>
      </c>
      <c r="G37" s="8"/>
    </row>
    <row r="38" spans="1:7" ht="12.75">
      <c r="A38" s="5"/>
      <c r="C38" s="2" t="s">
        <v>29</v>
      </c>
      <c r="F38" s="2">
        <f>643550-188914+23121</f>
        <v>477757</v>
      </c>
      <c r="G38" s="6">
        <v>386148</v>
      </c>
    </row>
    <row r="39" spans="1:7" ht="12.75">
      <c r="A39" s="5"/>
      <c r="C39" s="2" t="s">
        <v>30</v>
      </c>
      <c r="F39" s="2">
        <v>-493</v>
      </c>
      <c r="G39" s="8">
        <v>-493</v>
      </c>
    </row>
    <row r="40" spans="1:18" ht="12.75">
      <c r="A40" s="5"/>
      <c r="C40" s="2" t="s">
        <v>9</v>
      </c>
      <c r="F40" s="52">
        <f>86154-2000</f>
        <v>84154</v>
      </c>
      <c r="G40" s="10">
        <v>5282</v>
      </c>
      <c r="R40" s="189"/>
    </row>
    <row r="41" spans="1:17" ht="12.75">
      <c r="A41" s="5"/>
      <c r="C41" s="2" t="s">
        <v>76</v>
      </c>
      <c r="F41" s="8">
        <f>SUM(F38:F40)</f>
        <v>561418</v>
      </c>
      <c r="G41" s="8">
        <f>SUM(G38:G40)</f>
        <v>390937</v>
      </c>
      <c r="Q41" s="8"/>
    </row>
    <row r="42" spans="1:7" ht="12.75">
      <c r="A42" s="5"/>
      <c r="B42" s="3"/>
      <c r="C42" s="3" t="s">
        <v>77</v>
      </c>
      <c r="F42" s="2">
        <v>4943</v>
      </c>
      <c r="G42" s="8">
        <v>3563</v>
      </c>
    </row>
    <row r="43" spans="1:17" ht="12.75">
      <c r="A43" s="5"/>
      <c r="B43" s="3" t="s">
        <v>31</v>
      </c>
      <c r="C43" s="3"/>
      <c r="F43" s="11">
        <f>SUM(F41:F42)</f>
        <v>566361</v>
      </c>
      <c r="G43" s="11">
        <f>SUM(G41:G42)</f>
        <v>394500</v>
      </c>
      <c r="Q43" s="8"/>
    </row>
    <row r="44" spans="1:7" ht="12.75">
      <c r="A44" s="5"/>
      <c r="G44" s="8"/>
    </row>
    <row r="45" spans="1:7" ht="12.75">
      <c r="A45" s="5"/>
      <c r="B45" s="3" t="s">
        <v>32</v>
      </c>
      <c r="G45" s="8"/>
    </row>
    <row r="46" spans="1:13" ht="12.75">
      <c r="A46" s="5"/>
      <c r="B46" s="3"/>
      <c r="C46" s="2" t="s">
        <v>125</v>
      </c>
      <c r="F46" s="2">
        <v>271939</v>
      </c>
      <c r="G46" s="8">
        <v>0</v>
      </c>
      <c r="M46" s="190"/>
    </row>
    <row r="47" spans="1:13" ht="12.75">
      <c r="A47" s="5"/>
      <c r="B47" s="3"/>
      <c r="C47" s="2" t="s">
        <v>163</v>
      </c>
      <c r="F47" s="2">
        <f>188914-23121</f>
        <v>165793</v>
      </c>
      <c r="G47" s="8">
        <v>0</v>
      </c>
      <c r="M47" s="190"/>
    </row>
    <row r="48" spans="1:7" ht="12.75">
      <c r="A48" s="5"/>
      <c r="C48" s="2" t="s">
        <v>33</v>
      </c>
      <c r="F48" s="2">
        <v>218866</v>
      </c>
      <c r="G48" s="8">
        <v>85858</v>
      </c>
    </row>
    <row r="49" spans="1:7" ht="12.75">
      <c r="A49" s="5"/>
      <c r="C49" s="2" t="s">
        <v>90</v>
      </c>
      <c r="F49" s="2">
        <v>78009</v>
      </c>
      <c r="G49" s="8">
        <v>79625</v>
      </c>
    </row>
    <row r="50" spans="1:7" ht="12.75">
      <c r="A50" s="5"/>
      <c r="C50" s="9" t="s">
        <v>105</v>
      </c>
      <c r="F50" s="2">
        <v>48756</v>
      </c>
      <c r="G50" s="8">
        <v>46178</v>
      </c>
    </row>
    <row r="51" spans="1:7" ht="12.75">
      <c r="A51" s="5"/>
      <c r="C51" s="2" t="s">
        <v>20</v>
      </c>
      <c r="F51" s="2">
        <v>25880</v>
      </c>
      <c r="G51" s="8">
        <v>4205</v>
      </c>
    </row>
    <row r="52" spans="1:17" ht="12.75">
      <c r="A52" s="5"/>
      <c r="C52" s="2" t="s">
        <v>110</v>
      </c>
      <c r="F52" s="11">
        <f>SUM(F46:F51)</f>
        <v>809243</v>
      </c>
      <c r="G52" s="11">
        <f>SUM(G46:G51)</f>
        <v>215866</v>
      </c>
      <c r="Q52" s="8"/>
    </row>
    <row r="53" spans="1:17" ht="12.75">
      <c r="A53" s="5"/>
      <c r="F53" s="8"/>
      <c r="G53" s="8"/>
      <c r="Q53" s="8"/>
    </row>
    <row r="54" spans="1:7" ht="12.75">
      <c r="A54" s="5"/>
      <c r="B54" s="3" t="s">
        <v>35</v>
      </c>
      <c r="G54" s="8"/>
    </row>
    <row r="55" spans="1:18" ht="12.75">
      <c r="A55" s="5"/>
      <c r="C55" s="2" t="s">
        <v>91</v>
      </c>
      <c r="F55" s="2">
        <v>93240</v>
      </c>
      <c r="G55" s="8">
        <v>96312</v>
      </c>
      <c r="R55" s="191"/>
    </row>
    <row r="56" spans="1:18" ht="12.75">
      <c r="A56" s="5"/>
      <c r="C56" s="2" t="s">
        <v>33</v>
      </c>
      <c r="F56" s="2">
        <v>319379</v>
      </c>
      <c r="G56" s="8">
        <v>666573</v>
      </c>
      <c r="R56" s="192"/>
    </row>
    <row r="57" spans="1:18" ht="12.75">
      <c r="A57" s="5"/>
      <c r="C57" s="2" t="s">
        <v>39</v>
      </c>
      <c r="F57" s="2">
        <f>1039274+2000</f>
        <v>1041274</v>
      </c>
      <c r="G57" s="8">
        <f>288626+805472</f>
        <v>1094098</v>
      </c>
      <c r="R57" s="193"/>
    </row>
    <row r="58" spans="1:7" ht="12.75">
      <c r="A58" s="5"/>
      <c r="C58" s="2" t="s">
        <v>34</v>
      </c>
      <c r="F58" s="120">
        <f>ROUND(+'[2]Financial_Stmts'!K62/1,0)</f>
        <v>0</v>
      </c>
      <c r="G58" s="8">
        <v>391613</v>
      </c>
    </row>
    <row r="59" spans="1:7" ht="12.75">
      <c r="A59" s="5"/>
      <c r="C59" s="2" t="s">
        <v>81</v>
      </c>
      <c r="F59" s="2">
        <v>192743</v>
      </c>
      <c r="G59" s="8">
        <v>181684</v>
      </c>
    </row>
    <row r="60" spans="1:18" ht="12.75" hidden="1">
      <c r="A60" s="5"/>
      <c r="C60" s="2" t="s">
        <v>101</v>
      </c>
      <c r="F60" s="128">
        <f>ROUND(+'[2]Financial_Stmts'!$K$64,0)</f>
        <v>0</v>
      </c>
      <c r="G60" s="8">
        <v>0</v>
      </c>
      <c r="Q60" s="194"/>
      <c r="R60" s="195"/>
    </row>
    <row r="61" spans="1:17" ht="12.75">
      <c r="A61" s="5"/>
      <c r="C61" s="2" t="s">
        <v>111</v>
      </c>
      <c r="F61" s="11">
        <f>SUM(F55:F60)</f>
        <v>1646636</v>
      </c>
      <c r="G61" s="11">
        <f>SUM(G55:G60)</f>
        <v>2430280</v>
      </c>
      <c r="Q61" s="8"/>
    </row>
    <row r="62" spans="1:17" ht="12.75">
      <c r="A62" s="5"/>
      <c r="B62" s="3" t="s">
        <v>36</v>
      </c>
      <c r="F62" s="11">
        <f>+F61+F52</f>
        <v>2455879</v>
      </c>
      <c r="G62" s="11">
        <f>+G61+G52</f>
        <v>2646146</v>
      </c>
      <c r="Q62" s="8"/>
    </row>
    <row r="63" spans="1:7" ht="12.75">
      <c r="A63" s="5"/>
      <c r="G63" s="6"/>
    </row>
    <row r="64" spans="1:17" ht="13.5" thickBot="1">
      <c r="A64" s="5"/>
      <c r="B64" s="3" t="s">
        <v>37</v>
      </c>
      <c r="F64" s="24">
        <f>+F43+F62</f>
        <v>3022240</v>
      </c>
      <c r="G64" s="24">
        <f>+G43+G62</f>
        <v>3040646</v>
      </c>
      <c r="H64" s="124"/>
      <c r="I64" s="123"/>
      <c r="J64" s="196"/>
      <c r="L64" s="196"/>
      <c r="M64" s="197"/>
      <c r="O64" s="196"/>
      <c r="P64" s="196"/>
      <c r="Q64" s="8"/>
    </row>
    <row r="65" ht="12.75">
      <c r="A65" s="5"/>
    </row>
    <row r="66" ht="12.75">
      <c r="G66" s="7" t="s">
        <v>1</v>
      </c>
    </row>
    <row r="67" ht="12.75">
      <c r="B67" s="2" t="s">
        <v>71</v>
      </c>
    </row>
    <row r="68" spans="3:17" ht="12.75">
      <c r="C68" s="2" t="s">
        <v>75</v>
      </c>
      <c r="F68" s="198"/>
      <c r="G68" s="198"/>
      <c r="Q68" s="198"/>
    </row>
    <row r="69" spans="3:7" ht="13.5" thickBot="1">
      <c r="C69" s="2" t="s">
        <v>166</v>
      </c>
      <c r="F69" s="77">
        <v>0.24</v>
      </c>
      <c r="G69" s="77">
        <v>0</v>
      </c>
    </row>
    <row r="70" spans="3:7" ht="14.25" thickBot="1" thickTop="1">
      <c r="C70" s="2" t="s">
        <v>167</v>
      </c>
      <c r="F70" s="77">
        <v>0</v>
      </c>
      <c r="G70" s="77">
        <v>0.61</v>
      </c>
    </row>
    <row r="71" ht="13.5" thickTop="1">
      <c r="D71" s="13"/>
    </row>
    <row r="72" spans="2:7" ht="12.75">
      <c r="B72" s="205" t="s">
        <v>114</v>
      </c>
      <c r="C72" s="203"/>
      <c r="D72" s="203"/>
      <c r="E72" s="203"/>
      <c r="F72" s="203"/>
      <c r="G72" s="203"/>
    </row>
    <row r="73" spans="2:7" ht="12.75">
      <c r="B73" s="203"/>
      <c r="C73" s="203"/>
      <c r="D73" s="203"/>
      <c r="E73" s="203"/>
      <c r="F73" s="203"/>
      <c r="G73" s="203"/>
    </row>
    <row r="75" spans="2:7" ht="12.75">
      <c r="B75" s="202"/>
      <c r="C75" s="202"/>
      <c r="D75" s="202"/>
      <c r="E75" s="202"/>
      <c r="F75" s="202"/>
      <c r="G75" s="202"/>
    </row>
    <row r="76" spans="2:7" ht="12.75">
      <c r="B76" s="202"/>
      <c r="C76" s="202"/>
      <c r="D76" s="202"/>
      <c r="E76" s="202"/>
      <c r="F76" s="202"/>
      <c r="G76" s="202"/>
    </row>
    <row r="77" spans="5:7" ht="12.75">
      <c r="E77" s="49"/>
      <c r="F77" s="157"/>
      <c r="G77" s="78"/>
    </row>
  </sheetData>
  <sheetProtection/>
  <mergeCells count="2">
    <mergeCell ref="B72:G73"/>
    <mergeCell ref="B75:G76"/>
  </mergeCells>
  <printOptions horizontalCentered="1" verticalCentered="1"/>
  <pageMargins left="0" right="0" top="0.5905511811023623" bottom="0.5905511811023623" header="0.15748031496062992" footer="0.275590551181102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85" zoomScaleNormal="85" zoomScalePageLayoutView="0" workbookViewId="0" topLeftCell="A1">
      <selection activeCell="E42" sqref="E42"/>
    </sheetView>
  </sheetViews>
  <sheetFormatPr defaultColWidth="8.796875" defaultRowHeight="15"/>
  <cols>
    <col min="1" max="1" width="2.59765625" style="134" customWidth="1"/>
    <col min="2" max="2" width="2.59765625" style="136" customWidth="1"/>
    <col min="3" max="3" width="1.59765625" style="134" customWidth="1"/>
    <col min="4" max="4" width="25.59765625" style="134" customWidth="1"/>
    <col min="5" max="5" width="32.59765625" style="134" customWidth="1"/>
    <col min="6" max="6" width="16.59765625" style="134" customWidth="1"/>
    <col min="7" max="7" width="16.59765625" style="140" customWidth="1"/>
    <col min="8" max="8" width="12.59765625" style="135" customWidth="1"/>
    <col min="9" max="9" width="11.09765625" style="135" customWidth="1"/>
    <col min="10" max="10" width="11.09765625" style="134" customWidth="1"/>
    <col min="11" max="16384" width="9" style="134" customWidth="1"/>
  </cols>
  <sheetData>
    <row r="1" spans="1:7" ht="12.75">
      <c r="A1" s="1" t="s">
        <v>0</v>
      </c>
      <c r="B1" s="1"/>
      <c r="G1" s="134"/>
    </row>
    <row r="2" ht="13.5">
      <c r="G2" s="137"/>
    </row>
    <row r="3" spans="2:7" ht="13.5">
      <c r="B3" s="138" t="s">
        <v>118</v>
      </c>
      <c r="G3" s="139"/>
    </row>
    <row r="4" spans="2:7" ht="13.5">
      <c r="B4" s="1" t="str">
        <f>'IS'!B4</f>
        <v>For the year ended 31 January 2010</v>
      </c>
      <c r="G4" s="139"/>
    </row>
    <row r="5" ht="12.75">
      <c r="B5" s="70" t="s">
        <v>67</v>
      </c>
    </row>
    <row r="6" spans="2:7" ht="12.75">
      <c r="B6" s="70"/>
      <c r="F6" s="141" t="s">
        <v>57</v>
      </c>
      <c r="G6" s="141" t="s">
        <v>56</v>
      </c>
    </row>
    <row r="7" spans="2:7" ht="12.75">
      <c r="B7" s="70"/>
      <c r="F7" s="141" t="s">
        <v>58</v>
      </c>
      <c r="G7" s="141" t="s">
        <v>153</v>
      </c>
    </row>
    <row r="8" spans="2:7" ht="12.75">
      <c r="B8" s="70"/>
      <c r="F8" s="141" t="s">
        <v>61</v>
      </c>
      <c r="G8" s="141" t="s">
        <v>58</v>
      </c>
    </row>
    <row r="9" spans="2:7" ht="12.75">
      <c r="B9" s="70"/>
      <c r="F9" s="174" t="s">
        <v>151</v>
      </c>
      <c r="G9" s="174" t="s">
        <v>152</v>
      </c>
    </row>
    <row r="10" spans="2:7" ht="12.75">
      <c r="B10" s="70"/>
      <c r="F10" s="141"/>
      <c r="G10" s="141"/>
    </row>
    <row r="11" spans="2:9" s="142" customFormat="1" ht="12.75">
      <c r="B11" s="143"/>
      <c r="F11" s="141" t="s">
        <v>4</v>
      </c>
      <c r="G11" s="141" t="s">
        <v>4</v>
      </c>
      <c r="H11" s="144"/>
      <c r="I11" s="144"/>
    </row>
    <row r="12" spans="2:9" s="142" customFormat="1" ht="12.75">
      <c r="B12" s="145"/>
      <c r="F12" s="16"/>
      <c r="G12" s="146"/>
      <c r="H12" s="144"/>
      <c r="I12" s="144"/>
    </row>
    <row r="13" spans="2:8" ht="12.75">
      <c r="B13" s="134" t="s">
        <v>123</v>
      </c>
      <c r="F13" s="17">
        <v>-72010</v>
      </c>
      <c r="G13" s="147">
        <v>68872</v>
      </c>
      <c r="H13" s="148" t="s">
        <v>1</v>
      </c>
    </row>
    <row r="14" spans="2:7" ht="12.75">
      <c r="B14" s="134"/>
      <c r="F14" s="17"/>
      <c r="G14" s="147"/>
    </row>
    <row r="15" spans="2:8" ht="12.75">
      <c r="B15" s="134" t="s">
        <v>136</v>
      </c>
      <c r="F15" s="17">
        <v>66222</v>
      </c>
      <c r="G15" s="147">
        <v>-22766</v>
      </c>
      <c r="H15" s="149"/>
    </row>
    <row r="16" spans="2:7" ht="12.75">
      <c r="B16" s="134"/>
      <c r="F16" s="17"/>
      <c r="G16" s="147"/>
    </row>
    <row r="17" spans="2:7" ht="12.75">
      <c r="B17" s="134" t="s">
        <v>124</v>
      </c>
      <c r="F17" s="17">
        <v>962</v>
      </c>
      <c r="G17" s="147">
        <v>-36338</v>
      </c>
    </row>
    <row r="18" spans="6:7" ht="12.75">
      <c r="F18" s="150"/>
      <c r="G18" s="151"/>
    </row>
    <row r="19" spans="2:7" ht="12.75">
      <c r="B19" s="134" t="s">
        <v>134</v>
      </c>
      <c r="F19" s="147">
        <f>SUM(F13:F18)</f>
        <v>-4826</v>
      </c>
      <c r="G19" s="147">
        <f>SUM(G13:G18)</f>
        <v>9768</v>
      </c>
    </row>
    <row r="20" spans="2:7" ht="12.75">
      <c r="B20" s="134"/>
      <c r="F20" s="147"/>
      <c r="G20" s="147"/>
    </row>
    <row r="21" spans="2:7" ht="12.75">
      <c r="B21" s="134" t="s">
        <v>119</v>
      </c>
      <c r="F21" s="147">
        <v>8543</v>
      </c>
      <c r="G21" s="147">
        <v>-13193</v>
      </c>
    </row>
    <row r="22" spans="6:7" ht="12.75">
      <c r="F22" s="17"/>
      <c r="G22" s="147"/>
    </row>
    <row r="23" spans="2:7" ht="12.75">
      <c r="B23" s="134" t="s">
        <v>154</v>
      </c>
      <c r="F23" s="6">
        <v>-1171</v>
      </c>
      <c r="G23" s="147">
        <v>2254</v>
      </c>
    </row>
    <row r="24" spans="6:7" ht="12.75">
      <c r="F24" s="17"/>
      <c r="G24" s="147"/>
    </row>
    <row r="25" spans="2:8" ht="13.5" thickBot="1">
      <c r="B25" s="134" t="s">
        <v>155</v>
      </c>
      <c r="F25" s="153">
        <f>SUM(F19:F24)</f>
        <v>2546</v>
      </c>
      <c r="G25" s="153">
        <f>SUM(G19:G24)</f>
        <v>-1171</v>
      </c>
      <c r="H25" s="152"/>
    </row>
    <row r="26" spans="6:7" ht="13.5" thickTop="1">
      <c r="F26" s="17"/>
      <c r="G26" s="72"/>
    </row>
    <row r="27" spans="6:7" ht="12.75">
      <c r="F27" s="17"/>
      <c r="G27" s="71"/>
    </row>
    <row r="28" spans="2:7" ht="12.75">
      <c r="B28" s="134" t="s">
        <v>156</v>
      </c>
      <c r="F28" s="17"/>
      <c r="G28" s="71"/>
    </row>
    <row r="29" spans="3:7" ht="12.75">
      <c r="C29" s="134" t="s">
        <v>1</v>
      </c>
      <c r="F29" s="17"/>
      <c r="G29" s="71"/>
    </row>
    <row r="30" spans="3:7" ht="12.75">
      <c r="C30" s="134" t="s">
        <v>6</v>
      </c>
      <c r="F30" s="6">
        <v>4030</v>
      </c>
      <c r="G30" s="71">
        <f>11035+6095-10110-1896-167</f>
        <v>4957</v>
      </c>
    </row>
    <row r="31" spans="3:7" ht="12.75">
      <c r="C31" s="134" t="s">
        <v>120</v>
      </c>
      <c r="F31" s="10">
        <v>4582</v>
      </c>
      <c r="G31" s="151">
        <v>387</v>
      </c>
    </row>
    <row r="32" spans="6:7" ht="12.75">
      <c r="F32" s="71">
        <f>SUM(F30:F31)</f>
        <v>8612</v>
      </c>
      <c r="G32" s="71">
        <f>SUM(G28:G31)</f>
        <v>5344</v>
      </c>
    </row>
    <row r="33" spans="3:7" ht="12.75">
      <c r="C33" s="134" t="s">
        <v>121</v>
      </c>
      <c r="F33" s="10">
        <v>-6066</v>
      </c>
      <c r="G33" s="151">
        <v>-6515</v>
      </c>
    </row>
    <row r="34" spans="6:7" ht="13.5" thickBot="1">
      <c r="F34" s="153">
        <f>SUM(F32:F33)</f>
        <v>2546</v>
      </c>
      <c r="G34" s="153">
        <f>SUM(G32:G33)</f>
        <v>-1171</v>
      </c>
    </row>
    <row r="35" spans="2:7" ht="13.5" thickTop="1">
      <c r="B35" s="154"/>
      <c r="C35" s="135"/>
      <c r="D35" s="135"/>
      <c r="E35" s="135"/>
      <c r="F35" s="18"/>
      <c r="G35" s="155"/>
    </row>
    <row r="36" spans="2:7" ht="12.75">
      <c r="B36" s="154"/>
      <c r="C36" s="135"/>
      <c r="D36" s="135"/>
      <c r="E36" s="135"/>
      <c r="F36" s="135"/>
      <c r="G36" s="156"/>
    </row>
    <row r="37" spans="2:7" ht="12.75">
      <c r="B37" s="206" t="s">
        <v>122</v>
      </c>
      <c r="C37" s="207"/>
      <c r="D37" s="207"/>
      <c r="E37" s="207"/>
      <c r="F37" s="207"/>
      <c r="G37" s="207"/>
    </row>
    <row r="38" spans="2:7" ht="12.75">
      <c r="B38" s="207"/>
      <c r="C38" s="207"/>
      <c r="D38" s="207"/>
      <c r="E38" s="207"/>
      <c r="F38" s="207"/>
      <c r="G38" s="207"/>
    </row>
    <row r="39" spans="2:7" ht="12.75">
      <c r="B39" s="154"/>
      <c r="C39" s="135"/>
      <c r="D39" s="135"/>
      <c r="E39" s="135"/>
      <c r="F39" s="135"/>
      <c r="G39" s="156"/>
    </row>
    <row r="40" spans="2:7" ht="12.75">
      <c r="B40" s="13"/>
      <c r="C40" s="135"/>
      <c r="D40" s="135"/>
      <c r="E40" s="135"/>
      <c r="F40" s="135"/>
      <c r="G40" s="156"/>
    </row>
    <row r="41" spans="2:7" ht="12.75">
      <c r="B41" s="60"/>
      <c r="C41" s="135"/>
      <c r="D41" s="135"/>
      <c r="E41" s="135"/>
      <c r="F41" s="135"/>
      <c r="G41" s="156"/>
    </row>
  </sheetData>
  <sheetProtection/>
  <mergeCells count="1">
    <mergeCell ref="B37:G38"/>
  </mergeCells>
  <printOptions/>
  <pageMargins left="0.57" right="0.45" top="1" bottom="1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T55"/>
  <sheetViews>
    <sheetView showGridLines="0" tabSelected="1" zoomScale="75" zoomScaleNormal="75" zoomScalePageLayoutView="0" workbookViewId="0" topLeftCell="A28">
      <selection activeCell="E65" sqref="E65"/>
    </sheetView>
  </sheetViews>
  <sheetFormatPr defaultColWidth="11.296875" defaultRowHeight="15"/>
  <cols>
    <col min="1" max="1" width="1" style="13" customWidth="1"/>
    <col min="2" max="2" width="3.09765625" style="13" customWidth="1"/>
    <col min="3" max="3" width="1.8984375" style="13" customWidth="1"/>
    <col min="4" max="4" width="36.3984375" style="13" customWidth="1"/>
    <col min="5" max="5" width="14.3984375" style="17" customWidth="1"/>
    <col min="6" max="6" width="10.69921875" style="17" customWidth="1"/>
    <col min="7" max="9" width="10.59765625" style="17" customWidth="1"/>
    <col min="10" max="10" width="10.59765625" style="17" hidden="1" customWidth="1"/>
    <col min="11" max="11" width="10.59765625" style="17" customWidth="1"/>
    <col min="12" max="12" width="13.8984375" style="19" customWidth="1"/>
    <col min="13" max="13" width="11.59765625" style="19" customWidth="1"/>
    <col min="14" max="14" width="0.4921875" style="19" customWidth="1"/>
    <col min="15" max="15" width="10.59765625" style="19" customWidth="1"/>
    <col min="16" max="16" width="10.59765625" style="17" customWidth="1"/>
    <col min="17" max="16384" width="11.19921875" style="13" customWidth="1"/>
  </cols>
  <sheetData>
    <row r="1" spans="2:3" ht="12.75">
      <c r="B1" s="1" t="s">
        <v>0</v>
      </c>
      <c r="C1" s="1"/>
    </row>
    <row r="2" spans="12:15" ht="12.75">
      <c r="L2" s="29"/>
      <c r="M2" s="29"/>
      <c r="N2" s="29"/>
      <c r="O2" s="29"/>
    </row>
    <row r="3" spans="3:4" ht="12.75">
      <c r="C3" s="1" t="s">
        <v>62</v>
      </c>
      <c r="D3" s="1"/>
    </row>
    <row r="4" spans="3:4" ht="12.75">
      <c r="C4" s="1" t="str">
        <f>+'IS'!B4</f>
        <v>For the year ended 31 January 2010</v>
      </c>
      <c r="D4" s="1"/>
    </row>
    <row r="5" spans="3:4" ht="12.75">
      <c r="C5" s="70" t="s">
        <v>67</v>
      </c>
      <c r="D5" s="70"/>
    </row>
    <row r="6" spans="3:16" ht="12.75">
      <c r="C6" s="1"/>
      <c r="D6" s="1"/>
      <c r="E6" s="65"/>
      <c r="F6" s="65"/>
      <c r="G6" s="65"/>
      <c r="H6" s="65"/>
      <c r="I6" s="65"/>
      <c r="J6" s="65"/>
      <c r="K6" s="65"/>
      <c r="L6" s="65"/>
      <c r="M6" s="65"/>
      <c r="N6" s="65"/>
      <c r="O6" s="20"/>
      <c r="P6" s="14"/>
    </row>
    <row r="7" spans="3:4" ht="15" customHeight="1">
      <c r="C7" s="1"/>
      <c r="D7" s="1"/>
    </row>
    <row r="8" spans="6:16" ht="15.75" customHeight="1">
      <c r="F8" s="65"/>
      <c r="M8" s="66"/>
      <c r="N8" s="66"/>
      <c r="O8" s="66"/>
      <c r="P8" s="14"/>
    </row>
    <row r="9" spans="6:16" ht="15.75" customHeight="1">
      <c r="F9" s="65"/>
      <c r="G9" s="65"/>
      <c r="H9" s="107"/>
      <c r="I9" s="107"/>
      <c r="J9" s="107"/>
      <c r="K9" s="107"/>
      <c r="M9" s="163" t="s">
        <v>97</v>
      </c>
      <c r="N9" s="66"/>
      <c r="O9" s="66"/>
      <c r="P9" s="164"/>
    </row>
    <row r="10" spans="5:16" ht="12.75" customHeight="1">
      <c r="E10" s="14" t="s">
        <v>10</v>
      </c>
      <c r="G10" s="208" t="s">
        <v>129</v>
      </c>
      <c r="H10" s="208"/>
      <c r="I10" s="208"/>
      <c r="J10" s="208"/>
      <c r="K10" s="208"/>
      <c r="L10" s="66" t="s">
        <v>8</v>
      </c>
      <c r="M10" s="163" t="s">
        <v>98</v>
      </c>
      <c r="N10" s="20"/>
      <c r="O10" s="20"/>
      <c r="P10" s="170"/>
    </row>
    <row r="11" spans="5:16" ht="12.75">
      <c r="E11" s="14" t="s">
        <v>11</v>
      </c>
      <c r="F11" s="14"/>
      <c r="G11" s="14"/>
      <c r="H11" s="14"/>
      <c r="I11" s="14" t="s">
        <v>12</v>
      </c>
      <c r="J11" s="14" t="s">
        <v>107</v>
      </c>
      <c r="K11" s="14" t="s">
        <v>126</v>
      </c>
      <c r="L11" s="66" t="s">
        <v>160</v>
      </c>
      <c r="M11" s="164" t="s">
        <v>99</v>
      </c>
      <c r="N11" s="14"/>
      <c r="O11" s="14"/>
      <c r="P11" s="171"/>
    </row>
    <row r="12" spans="5:16" ht="12.75">
      <c r="E12" s="65" t="s">
        <v>148</v>
      </c>
      <c r="F12" s="65" t="s">
        <v>14</v>
      </c>
      <c r="G12" s="65" t="s">
        <v>11</v>
      </c>
      <c r="H12" s="65" t="s">
        <v>10</v>
      </c>
      <c r="I12" s="65" t="s">
        <v>16</v>
      </c>
      <c r="J12" s="65" t="s">
        <v>108</v>
      </c>
      <c r="K12" s="65" t="s">
        <v>127</v>
      </c>
      <c r="L12" s="14" t="s">
        <v>158</v>
      </c>
      <c r="M12" s="164" t="s">
        <v>100</v>
      </c>
      <c r="N12" s="14"/>
      <c r="O12" s="20" t="s">
        <v>64</v>
      </c>
      <c r="P12" s="164" t="s">
        <v>18</v>
      </c>
    </row>
    <row r="13" spans="3:16" ht="12.75">
      <c r="C13" s="21"/>
      <c r="D13" s="21"/>
      <c r="E13" s="67" t="s">
        <v>149</v>
      </c>
      <c r="F13" s="67" t="s">
        <v>17</v>
      </c>
      <c r="G13" s="67" t="s">
        <v>63</v>
      </c>
      <c r="H13" s="67" t="s">
        <v>15</v>
      </c>
      <c r="I13" s="67" t="s">
        <v>63</v>
      </c>
      <c r="J13" s="67" t="s">
        <v>109</v>
      </c>
      <c r="K13" s="67" t="s">
        <v>128</v>
      </c>
      <c r="L13" s="67" t="s">
        <v>159</v>
      </c>
      <c r="M13" s="165" t="s">
        <v>18</v>
      </c>
      <c r="N13" s="67"/>
      <c r="O13" s="68" t="s">
        <v>65</v>
      </c>
      <c r="P13" s="165" t="s">
        <v>13</v>
      </c>
    </row>
    <row r="14" spans="3:19" ht="12.75">
      <c r="C14" s="22"/>
      <c r="D14" s="22"/>
      <c r="E14" s="14" t="s">
        <v>4</v>
      </c>
      <c r="F14" s="14" t="s">
        <v>4</v>
      </c>
      <c r="G14" s="14" t="s">
        <v>4</v>
      </c>
      <c r="H14" s="14" t="s">
        <v>4</v>
      </c>
      <c r="I14" s="14" t="s">
        <v>4</v>
      </c>
      <c r="J14" s="14"/>
      <c r="K14" s="14" t="s">
        <v>4</v>
      </c>
      <c r="L14" s="14" t="s">
        <v>4</v>
      </c>
      <c r="M14" s="164" t="s">
        <v>4</v>
      </c>
      <c r="N14" s="14"/>
      <c r="O14" s="14" t="s">
        <v>4</v>
      </c>
      <c r="P14" s="164" t="s">
        <v>4</v>
      </c>
      <c r="S14" s="23"/>
    </row>
    <row r="15" spans="3:19" ht="12.75">
      <c r="C15" s="22"/>
      <c r="D15" s="22"/>
      <c r="E15" s="16"/>
      <c r="F15" s="16"/>
      <c r="G15" s="16"/>
      <c r="H15" s="16"/>
      <c r="I15" s="16"/>
      <c r="J15" s="16"/>
      <c r="K15" s="16"/>
      <c r="L15" s="16"/>
      <c r="M15" s="166"/>
      <c r="N15" s="16"/>
      <c r="O15" s="16"/>
      <c r="P15" s="166"/>
      <c r="S15" s="23"/>
    </row>
    <row r="16" spans="3:17" ht="12.75">
      <c r="C16" s="15" t="s">
        <v>106</v>
      </c>
      <c r="E16" s="108">
        <v>643015</v>
      </c>
      <c r="F16" s="108">
        <v>-844</v>
      </c>
      <c r="G16" s="108">
        <f>11201</f>
        <v>11201</v>
      </c>
      <c r="H16" s="108">
        <f>124551</f>
        <v>124551</v>
      </c>
      <c r="I16" s="108">
        <v>26346</v>
      </c>
      <c r="J16" s="108">
        <v>0</v>
      </c>
      <c r="K16" s="108">
        <v>0</v>
      </c>
      <c r="L16" s="108">
        <f>+-459809</f>
        <v>-459809</v>
      </c>
      <c r="M16" s="167">
        <f>SUM(E16:L16)</f>
        <v>344460</v>
      </c>
      <c r="N16" s="108"/>
      <c r="O16" s="108">
        <v>1783</v>
      </c>
      <c r="P16" s="167">
        <f>SUM(M16:O16)</f>
        <v>346243</v>
      </c>
      <c r="Q16" s="82"/>
    </row>
    <row r="17" spans="5:17" ht="12.75">
      <c r="E17" s="108"/>
      <c r="F17" s="108"/>
      <c r="G17" s="108"/>
      <c r="H17" s="108"/>
      <c r="I17" s="108"/>
      <c r="J17" s="108"/>
      <c r="K17" s="108"/>
      <c r="L17" s="108"/>
      <c r="M17" s="167"/>
      <c r="N17" s="108"/>
      <c r="O17" s="108"/>
      <c r="P17" s="167"/>
      <c r="Q17" s="82"/>
    </row>
    <row r="18" spans="3:17" ht="12.75">
      <c r="C18" s="13" t="s">
        <v>79</v>
      </c>
      <c r="D18" s="15"/>
      <c r="E18" s="110"/>
      <c r="F18" s="110"/>
      <c r="G18" s="110"/>
      <c r="H18" s="110"/>
      <c r="I18" s="110"/>
      <c r="J18" s="110"/>
      <c r="K18" s="110"/>
      <c r="L18" s="110"/>
      <c r="M18" s="167"/>
      <c r="N18" s="110"/>
      <c r="O18" s="110"/>
      <c r="P18" s="167"/>
      <c r="Q18" s="82"/>
    </row>
    <row r="19" spans="4:17" ht="12.75">
      <c r="D19" s="13" t="s">
        <v>131</v>
      </c>
      <c r="E19" s="108">
        <v>0</v>
      </c>
      <c r="F19" s="108">
        <v>0</v>
      </c>
      <c r="G19" s="108">
        <v>0</v>
      </c>
      <c r="H19" s="108">
        <v>0</v>
      </c>
      <c r="I19" s="108">
        <v>-13193</v>
      </c>
      <c r="J19" s="108">
        <v>0</v>
      </c>
      <c r="K19" s="108">
        <v>0</v>
      </c>
      <c r="L19" s="111">
        <v>0</v>
      </c>
      <c r="M19" s="167">
        <f>SUM(E19:L19)</f>
        <v>-13193</v>
      </c>
      <c r="N19" s="111"/>
      <c r="O19" s="111">
        <v>0</v>
      </c>
      <c r="P19" s="167">
        <f>SUM(M19:O19)</f>
        <v>-13193</v>
      </c>
      <c r="Q19" s="82"/>
    </row>
    <row r="20" spans="5:17" ht="12.75">
      <c r="E20" s="108"/>
      <c r="F20" s="108"/>
      <c r="G20" s="108"/>
      <c r="H20" s="108"/>
      <c r="I20" s="108"/>
      <c r="J20" s="108"/>
      <c r="K20" s="108"/>
      <c r="L20" s="111"/>
      <c r="M20" s="167"/>
      <c r="N20" s="111"/>
      <c r="O20" s="111"/>
      <c r="P20" s="167"/>
      <c r="Q20" s="82"/>
    </row>
    <row r="21" spans="3:17" ht="12.75">
      <c r="C21" s="13" t="s">
        <v>141</v>
      </c>
      <c r="D21" s="15"/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59105</v>
      </c>
      <c r="M21" s="167">
        <f>SUM(E21:L21)</f>
        <v>59105</v>
      </c>
      <c r="N21" s="110"/>
      <c r="O21" s="110">
        <v>1610</v>
      </c>
      <c r="P21" s="167">
        <f>SUM(M21:O21)</f>
        <v>60715</v>
      </c>
      <c r="Q21" s="82"/>
    </row>
    <row r="22" spans="5:17" ht="12.75">
      <c r="E22" s="108"/>
      <c r="F22" s="108"/>
      <c r="G22" s="108"/>
      <c r="H22" s="108"/>
      <c r="I22" s="108"/>
      <c r="J22" s="108"/>
      <c r="K22" s="108"/>
      <c r="L22" s="111"/>
      <c r="M22" s="167"/>
      <c r="N22" s="111"/>
      <c r="O22" s="111"/>
      <c r="P22" s="167"/>
      <c r="Q22" s="82"/>
    </row>
    <row r="23" spans="3:17" ht="12.75">
      <c r="C23" s="13" t="s">
        <v>142</v>
      </c>
      <c r="E23" s="108">
        <v>-257432</v>
      </c>
      <c r="F23" s="108">
        <v>351</v>
      </c>
      <c r="G23" s="108">
        <v>0</v>
      </c>
      <c r="H23" s="108">
        <v>0</v>
      </c>
      <c r="I23" s="108">
        <v>0</v>
      </c>
      <c r="J23" s="108"/>
      <c r="K23" s="108">
        <v>0</v>
      </c>
      <c r="L23" s="111">
        <v>257081</v>
      </c>
      <c r="M23" s="167">
        <f>SUM(E23:L23)</f>
        <v>0</v>
      </c>
      <c r="N23" s="111"/>
      <c r="O23" s="111">
        <v>0</v>
      </c>
      <c r="P23" s="167">
        <f>SUM(M23:O23)</f>
        <v>0</v>
      </c>
      <c r="Q23" s="82"/>
    </row>
    <row r="24" spans="5:17" ht="12.75">
      <c r="E24" s="108"/>
      <c r="F24" s="108"/>
      <c r="G24" s="108"/>
      <c r="H24" s="108"/>
      <c r="I24" s="108"/>
      <c r="J24" s="108"/>
      <c r="K24" s="108"/>
      <c r="L24" s="111"/>
      <c r="M24" s="167"/>
      <c r="N24" s="111"/>
      <c r="O24" s="111"/>
      <c r="P24" s="167"/>
      <c r="Q24" s="82"/>
    </row>
    <row r="25" spans="3:17" ht="12.75">
      <c r="C25" s="13" t="s">
        <v>143</v>
      </c>
      <c r="E25" s="108">
        <v>0</v>
      </c>
      <c r="F25" s="108">
        <v>0</v>
      </c>
      <c r="G25" s="108">
        <v>0</v>
      </c>
      <c r="H25" s="108">
        <v>-124551</v>
      </c>
      <c r="I25" s="108">
        <v>0</v>
      </c>
      <c r="J25" s="108"/>
      <c r="K25" s="108">
        <v>0</v>
      </c>
      <c r="L25" s="111">
        <v>124551</v>
      </c>
      <c r="M25" s="167">
        <f>SUM(E25:L25)</f>
        <v>0</v>
      </c>
      <c r="N25" s="111"/>
      <c r="O25" s="111">
        <v>0</v>
      </c>
      <c r="P25" s="167">
        <f>SUM(M25:O25)</f>
        <v>0</v>
      </c>
      <c r="Q25" s="82"/>
    </row>
    <row r="26" spans="5:17" ht="12.75">
      <c r="E26" s="108"/>
      <c r="F26" s="108"/>
      <c r="G26" s="108"/>
      <c r="H26" s="108"/>
      <c r="I26" s="108"/>
      <c r="J26" s="108"/>
      <c r="K26" s="108"/>
      <c r="L26" s="111"/>
      <c r="M26" s="167"/>
      <c r="N26" s="111"/>
      <c r="O26" s="111"/>
      <c r="P26" s="167"/>
      <c r="Q26" s="82"/>
    </row>
    <row r="27" spans="3:17" ht="12.75">
      <c r="C27" s="13" t="s">
        <v>144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/>
      <c r="K27" s="108">
        <v>0</v>
      </c>
      <c r="L27" s="111">
        <v>0</v>
      </c>
      <c r="M27" s="167">
        <f>SUM(E27:L27)</f>
        <v>0</v>
      </c>
      <c r="N27" s="111"/>
      <c r="O27" s="111">
        <v>170</v>
      </c>
      <c r="P27" s="167">
        <f>SUM(M27:O27)</f>
        <v>170</v>
      </c>
      <c r="Q27" s="82"/>
    </row>
    <row r="28" spans="5:17" ht="12.75">
      <c r="E28" s="108"/>
      <c r="F28" s="108"/>
      <c r="G28" s="108"/>
      <c r="H28" s="108"/>
      <c r="I28" s="108"/>
      <c r="J28" s="108"/>
      <c r="K28" s="108"/>
      <c r="L28" s="111"/>
      <c r="M28" s="167"/>
      <c r="N28" s="111"/>
      <c r="O28" s="111"/>
      <c r="P28" s="167"/>
      <c r="Q28" s="82"/>
    </row>
    <row r="29" spans="3:17" ht="12.75">
      <c r="C29" s="13" t="s">
        <v>145</v>
      </c>
      <c r="E29" s="108">
        <v>565</v>
      </c>
      <c r="F29" s="108">
        <v>0</v>
      </c>
      <c r="G29" s="108">
        <v>0</v>
      </c>
      <c r="H29" s="108">
        <v>0</v>
      </c>
      <c r="I29" s="108">
        <v>0</v>
      </c>
      <c r="J29" s="108"/>
      <c r="K29" s="108">
        <v>0</v>
      </c>
      <c r="L29" s="111">
        <v>0</v>
      </c>
      <c r="M29" s="167">
        <v>565</v>
      </c>
      <c r="N29" s="111"/>
      <c r="O29" s="111">
        <v>0</v>
      </c>
      <c r="P29" s="167">
        <f>SUM(M29:O29)</f>
        <v>565</v>
      </c>
      <c r="Q29" s="82"/>
    </row>
    <row r="30" spans="13:16" ht="12.75">
      <c r="M30" s="167"/>
      <c r="P30" s="167"/>
    </row>
    <row r="31" spans="4:17" ht="12.75">
      <c r="D31" s="15"/>
      <c r="E31" s="110"/>
      <c r="F31" s="110"/>
      <c r="G31" s="110"/>
      <c r="H31" s="110"/>
      <c r="I31" s="110"/>
      <c r="J31" s="110"/>
      <c r="K31" s="110"/>
      <c r="L31" s="110"/>
      <c r="M31" s="167"/>
      <c r="N31" s="110"/>
      <c r="O31" s="110"/>
      <c r="P31" s="167"/>
      <c r="Q31" s="82"/>
    </row>
    <row r="32" spans="3:17" ht="12.75">
      <c r="C32" s="15" t="s">
        <v>146</v>
      </c>
      <c r="D32" s="15"/>
      <c r="E32" s="172">
        <f>SUM(E16:E31)</f>
        <v>386148</v>
      </c>
      <c r="F32" s="172">
        <f aca="true" t="shared" si="0" ref="F32:P32">SUM(F16:F31)</f>
        <v>-493</v>
      </c>
      <c r="G32" s="172">
        <f t="shared" si="0"/>
        <v>11201</v>
      </c>
      <c r="H32" s="172">
        <f t="shared" si="0"/>
        <v>0</v>
      </c>
      <c r="I32" s="172">
        <f t="shared" si="0"/>
        <v>13153</v>
      </c>
      <c r="J32" s="172">
        <f t="shared" si="0"/>
        <v>0</v>
      </c>
      <c r="K32" s="172">
        <f t="shared" si="0"/>
        <v>0</v>
      </c>
      <c r="L32" s="172">
        <f t="shared" si="0"/>
        <v>-19072</v>
      </c>
      <c r="M32" s="173">
        <f t="shared" si="0"/>
        <v>390937</v>
      </c>
      <c r="N32" s="172">
        <f t="shared" si="0"/>
        <v>0</v>
      </c>
      <c r="O32" s="172">
        <f t="shared" si="0"/>
        <v>3563</v>
      </c>
      <c r="P32" s="173">
        <f t="shared" si="0"/>
        <v>394500</v>
      </c>
      <c r="Q32" s="82"/>
    </row>
    <row r="33" spans="3:17" ht="12.75">
      <c r="C33" s="15"/>
      <c r="D33" s="15"/>
      <c r="E33" s="110"/>
      <c r="F33" s="110"/>
      <c r="G33" s="110"/>
      <c r="H33" s="110"/>
      <c r="I33" s="110"/>
      <c r="J33" s="110"/>
      <c r="K33" s="110"/>
      <c r="L33" s="110"/>
      <c r="M33" s="167"/>
      <c r="N33" s="110"/>
      <c r="O33" s="110"/>
      <c r="P33" s="167"/>
      <c r="Q33" s="82"/>
    </row>
    <row r="34" spans="3:17" ht="12.75">
      <c r="C34" s="13" t="s">
        <v>79</v>
      </c>
      <c r="D34" s="15"/>
      <c r="E34" s="108"/>
      <c r="F34" s="108"/>
      <c r="G34" s="108"/>
      <c r="H34" s="108"/>
      <c r="I34" s="108"/>
      <c r="J34" s="108"/>
      <c r="K34" s="108"/>
      <c r="L34" s="111"/>
      <c r="M34" s="169"/>
      <c r="N34" s="111"/>
      <c r="O34" s="111"/>
      <c r="P34" s="167"/>
      <c r="Q34" s="104"/>
    </row>
    <row r="35" spans="4:17" ht="12.75">
      <c r="D35" s="13" t="s">
        <v>133</v>
      </c>
      <c r="E35" s="115">
        <v>0</v>
      </c>
      <c r="F35" s="115">
        <v>0</v>
      </c>
      <c r="G35" s="115">
        <v>0</v>
      </c>
      <c r="H35" s="115">
        <v>0</v>
      </c>
      <c r="I35" s="114">
        <v>8543</v>
      </c>
      <c r="J35" s="114">
        <v>0</v>
      </c>
      <c r="K35" s="114">
        <v>0</v>
      </c>
      <c r="L35" s="114">
        <f>0</f>
        <v>0</v>
      </c>
      <c r="M35" s="167">
        <f>SUM(E35:L35)</f>
        <v>8543</v>
      </c>
      <c r="N35" s="109"/>
      <c r="O35" s="109">
        <f>ROUND(-T42/1000,0)</f>
        <v>0</v>
      </c>
      <c r="P35" s="167">
        <f>SUM(M35:O35)</f>
        <v>8543</v>
      </c>
      <c r="Q35" s="104"/>
    </row>
    <row r="36" spans="5:17" ht="12.75">
      <c r="E36" s="115"/>
      <c r="F36" s="115"/>
      <c r="G36" s="115"/>
      <c r="H36" s="115"/>
      <c r="I36" s="114"/>
      <c r="J36" s="114"/>
      <c r="K36" s="114"/>
      <c r="L36" s="114"/>
      <c r="M36" s="167"/>
      <c r="N36" s="109"/>
      <c r="O36" s="109"/>
      <c r="P36" s="167"/>
      <c r="Q36" s="104"/>
    </row>
    <row r="37" spans="3:17" ht="12.75">
      <c r="C37" s="13" t="s">
        <v>147</v>
      </c>
      <c r="E37" s="115">
        <f>68488+23121</f>
        <v>91609</v>
      </c>
      <c r="F37" s="115">
        <v>0</v>
      </c>
      <c r="G37" s="115">
        <v>0</v>
      </c>
      <c r="H37" s="115">
        <v>0</v>
      </c>
      <c r="I37" s="114">
        <v>0</v>
      </c>
      <c r="J37" s="114"/>
      <c r="K37" s="114">
        <v>63239</v>
      </c>
      <c r="L37" s="114">
        <v>0</v>
      </c>
      <c r="M37" s="167">
        <f>SUM(E37:L37)</f>
        <v>154848</v>
      </c>
      <c r="N37" s="109"/>
      <c r="O37" s="109">
        <v>0</v>
      </c>
      <c r="P37" s="167">
        <f>SUM(M37:O37)</f>
        <v>154848</v>
      </c>
      <c r="Q37" s="104"/>
    </row>
    <row r="38" spans="5:17" ht="12.75">
      <c r="E38" s="115"/>
      <c r="F38" s="115"/>
      <c r="G38" s="115"/>
      <c r="H38" s="115"/>
      <c r="I38" s="114"/>
      <c r="J38" s="114"/>
      <c r="K38" s="114"/>
      <c r="L38" s="114"/>
      <c r="M38" s="167"/>
      <c r="N38" s="109"/>
      <c r="O38" s="109"/>
      <c r="P38" s="167">
        <f>SUM(M38:O38)</f>
        <v>0</v>
      </c>
      <c r="Q38" s="104"/>
    </row>
    <row r="39" spans="3:17" ht="12.75">
      <c r="C39" s="13" t="s">
        <v>162</v>
      </c>
      <c r="E39" s="115">
        <v>0</v>
      </c>
      <c r="F39" s="115">
        <v>0</v>
      </c>
      <c r="G39" s="115">
        <v>0</v>
      </c>
      <c r="H39" s="115">
        <v>0</v>
      </c>
      <c r="I39" s="114">
        <v>0</v>
      </c>
      <c r="J39" s="114"/>
      <c r="K39" s="114">
        <v>0</v>
      </c>
      <c r="L39" s="114">
        <v>0</v>
      </c>
      <c r="M39" s="167">
        <f>SUM(E39:L39)</f>
        <v>0</v>
      </c>
      <c r="N39" s="109"/>
      <c r="O39" s="109">
        <v>0</v>
      </c>
      <c r="P39" s="167">
        <f>SUM(M39:O39)</f>
        <v>0</v>
      </c>
      <c r="Q39" s="104"/>
    </row>
    <row r="40" spans="5:17" ht="12.75">
      <c r="E40" s="115"/>
      <c r="F40" s="115"/>
      <c r="G40" s="115"/>
      <c r="H40" s="115"/>
      <c r="I40" s="114"/>
      <c r="J40" s="114"/>
      <c r="K40" s="114"/>
      <c r="L40" s="114"/>
      <c r="M40" s="167"/>
      <c r="N40" s="109"/>
      <c r="O40" s="109"/>
      <c r="P40" s="167"/>
      <c r="Q40" s="104"/>
    </row>
    <row r="41" spans="3:17" ht="12.75" hidden="1">
      <c r="C41" s="13" t="s">
        <v>132</v>
      </c>
      <c r="E41" s="115">
        <v>0</v>
      </c>
      <c r="F41" s="115">
        <v>0</v>
      </c>
      <c r="G41" s="115">
        <v>0</v>
      </c>
      <c r="H41" s="115">
        <v>0</v>
      </c>
      <c r="I41" s="114">
        <v>0</v>
      </c>
      <c r="J41" s="114"/>
      <c r="K41" s="114">
        <v>0</v>
      </c>
      <c r="L41" s="114">
        <v>0</v>
      </c>
      <c r="M41" s="167">
        <f>SUM(E41:L41)</f>
        <v>0</v>
      </c>
      <c r="N41" s="109"/>
      <c r="O41" s="109">
        <v>0</v>
      </c>
      <c r="P41" s="167">
        <f>SUM(M41:O41)</f>
        <v>0</v>
      </c>
      <c r="Q41" s="104"/>
    </row>
    <row r="42" spans="3:20" ht="12.75" hidden="1">
      <c r="C42" s="2"/>
      <c r="D42" s="2"/>
      <c r="E42" s="108"/>
      <c r="F42" s="108"/>
      <c r="G42" s="108"/>
      <c r="H42" s="108"/>
      <c r="I42" s="108"/>
      <c r="J42" s="108"/>
      <c r="K42" s="108"/>
      <c r="L42" s="111"/>
      <c r="M42" s="169"/>
      <c r="N42" s="111"/>
      <c r="O42" s="111"/>
      <c r="P42" s="167"/>
      <c r="R42" s="105"/>
      <c r="S42" s="119"/>
      <c r="T42" s="105"/>
    </row>
    <row r="43" spans="3:17" ht="12.75">
      <c r="C43" s="13" t="s">
        <v>141</v>
      </c>
      <c r="D43" s="2"/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75">
        <f>9090-2000</f>
        <v>7090</v>
      </c>
      <c r="M43" s="167">
        <f>SUM(E43:L43)</f>
        <v>7090</v>
      </c>
      <c r="N43" s="111"/>
      <c r="O43" s="111">
        <f>+'IS'!F42</f>
        <v>1380</v>
      </c>
      <c r="P43" s="167">
        <f>SUM(M43:O43)</f>
        <v>8470</v>
      </c>
      <c r="Q43" s="82"/>
    </row>
    <row r="44" spans="4:17" ht="12.75">
      <c r="D44" s="2"/>
      <c r="E44" s="108"/>
      <c r="F44" s="108"/>
      <c r="G44" s="108"/>
      <c r="H44" s="108"/>
      <c r="I44" s="108"/>
      <c r="J44" s="108"/>
      <c r="K44" s="108"/>
      <c r="L44" s="175"/>
      <c r="M44" s="167">
        <f>SUM(E44:L44)</f>
        <v>0</v>
      </c>
      <c r="N44" s="111"/>
      <c r="O44" s="111">
        <f>+'IS'!F43</f>
        <v>0</v>
      </c>
      <c r="P44" s="167">
        <f>SUM(M44:O44)</f>
        <v>0</v>
      </c>
      <c r="Q44" s="82"/>
    </row>
    <row r="45" spans="4:17" ht="12.75">
      <c r="D45" s="2"/>
      <c r="E45" s="112"/>
      <c r="F45" s="112"/>
      <c r="G45" s="112"/>
      <c r="H45" s="112"/>
      <c r="I45" s="112"/>
      <c r="J45" s="112"/>
      <c r="K45" s="112"/>
      <c r="L45" s="113"/>
      <c r="M45" s="168"/>
      <c r="N45" s="113"/>
      <c r="O45" s="113"/>
      <c r="P45" s="168"/>
      <c r="Q45" s="82"/>
    </row>
    <row r="46" spans="4:17" ht="12.75">
      <c r="D46" s="2"/>
      <c r="E46" s="110"/>
      <c r="F46" s="110"/>
      <c r="G46" s="110"/>
      <c r="H46" s="110"/>
      <c r="I46" s="110"/>
      <c r="J46" s="110"/>
      <c r="K46" s="110"/>
      <c r="L46" s="110"/>
      <c r="M46" s="167"/>
      <c r="N46" s="110"/>
      <c r="O46" s="110"/>
      <c r="P46" s="167"/>
      <c r="Q46" s="82"/>
    </row>
    <row r="47" spans="3:20" s="2" customFormat="1" ht="13.5" thickBot="1">
      <c r="C47" s="15" t="s">
        <v>150</v>
      </c>
      <c r="D47" s="3"/>
      <c r="E47" s="116">
        <f aca="true" t="shared" si="1" ref="E47:P47">SUM(E32:E45)</f>
        <v>477757</v>
      </c>
      <c r="F47" s="116">
        <f t="shared" si="1"/>
        <v>-493</v>
      </c>
      <c r="G47" s="116">
        <f t="shared" si="1"/>
        <v>11201</v>
      </c>
      <c r="H47" s="116">
        <f t="shared" si="1"/>
        <v>0</v>
      </c>
      <c r="I47" s="116">
        <f t="shared" si="1"/>
        <v>21696</v>
      </c>
      <c r="J47" s="116">
        <f t="shared" si="1"/>
        <v>0</v>
      </c>
      <c r="K47" s="116">
        <f t="shared" si="1"/>
        <v>63239</v>
      </c>
      <c r="L47" s="116">
        <f t="shared" si="1"/>
        <v>-11982</v>
      </c>
      <c r="M47" s="116">
        <f t="shared" si="1"/>
        <v>561418</v>
      </c>
      <c r="N47" s="116">
        <f t="shared" si="1"/>
        <v>0</v>
      </c>
      <c r="O47" s="116">
        <f t="shared" si="1"/>
        <v>4943</v>
      </c>
      <c r="P47" s="116">
        <f t="shared" si="1"/>
        <v>566361</v>
      </c>
      <c r="Q47" s="82"/>
      <c r="R47" s="13"/>
      <c r="S47" s="13"/>
      <c r="T47" s="13"/>
    </row>
    <row r="48" spans="5:16" ht="12" customHeight="1"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pans="5:16" ht="12.75">
      <c r="E49" s="103"/>
      <c r="F49" s="103"/>
      <c r="G49" s="103"/>
      <c r="H49" s="103"/>
      <c r="I49" s="103"/>
      <c r="J49" s="103"/>
      <c r="K49" s="103"/>
      <c r="L49" s="125"/>
      <c r="M49" s="103"/>
      <c r="N49" s="103"/>
      <c r="O49" s="103"/>
      <c r="P49" s="103"/>
    </row>
    <row r="51" spans="3:8" ht="12.75">
      <c r="C51" s="13" t="s">
        <v>116</v>
      </c>
      <c r="E51" s="13"/>
      <c r="F51" s="13"/>
      <c r="H51" s="13"/>
    </row>
    <row r="52" spans="3:8" ht="12.75">
      <c r="C52" s="60"/>
      <c r="D52" s="60"/>
      <c r="E52" s="13"/>
      <c r="F52" s="13"/>
      <c r="H52" s="13"/>
    </row>
    <row r="54" spans="13:15" ht="12.75">
      <c r="M54" s="127"/>
      <c r="N54" s="127"/>
      <c r="O54" s="127"/>
    </row>
    <row r="55" spans="12:16" ht="12.75">
      <c r="L55" s="49"/>
      <c r="M55" s="126"/>
      <c r="N55" s="127"/>
      <c r="O55" s="126"/>
      <c r="P55" s="103"/>
    </row>
  </sheetData>
  <sheetProtection/>
  <mergeCells count="1">
    <mergeCell ref="G10:K10"/>
  </mergeCells>
  <printOptions/>
  <pageMargins left="0.7" right="0.7" top="0.75" bottom="0.75" header="0.3" footer="0.3"/>
  <pageSetup fitToHeight="1" fitToWidth="1"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92">
      <selection activeCell="H100" sqref="H100:I100"/>
    </sheetView>
  </sheetViews>
  <sheetFormatPr defaultColWidth="8.796875" defaultRowHeight="15"/>
  <cols>
    <col min="1" max="1" width="3.59765625" style="0" customWidth="1"/>
    <col min="2" max="2" width="1.1015625" style="0" customWidth="1"/>
    <col min="3" max="3" width="6.69921875" style="0" customWidth="1"/>
    <col min="4" max="4" width="7.8984375" style="0" customWidth="1"/>
    <col min="5" max="6" width="7" style="0" customWidth="1"/>
    <col min="7" max="8" width="13.09765625" style="0" bestFit="1" customWidth="1"/>
    <col min="9" max="9" width="13" style="0" customWidth="1"/>
    <col min="10" max="10" width="1.203125" style="0" customWidth="1"/>
    <col min="11" max="11" width="11.09765625" style="0" bestFit="1" customWidth="1"/>
    <col min="12" max="12" width="13" style="0" customWidth="1"/>
  </cols>
  <sheetData>
    <row r="1" ht="15.75">
      <c r="A1" s="58" t="s">
        <v>0</v>
      </c>
    </row>
    <row r="2" ht="15.75">
      <c r="A2" s="58"/>
    </row>
    <row r="3" spans="1:9" ht="15.75">
      <c r="A3" s="59" t="s">
        <v>72</v>
      </c>
      <c r="D3" s="50"/>
      <c r="E3" s="50"/>
      <c r="F3" s="50"/>
      <c r="G3" s="50"/>
      <c r="H3" s="50"/>
      <c r="I3" s="50"/>
    </row>
    <row r="4" spans="1:9" ht="15.75">
      <c r="A4" s="59"/>
      <c r="D4" s="50"/>
      <c r="E4" s="50"/>
      <c r="F4" s="50"/>
      <c r="G4" s="50"/>
      <c r="H4" s="50"/>
      <c r="I4" s="50"/>
    </row>
    <row r="5" spans="1:12" ht="15.75">
      <c r="A5" s="59"/>
      <c r="D5" s="50"/>
      <c r="E5" s="50"/>
      <c r="F5" s="50"/>
      <c r="G5" s="50" t="s">
        <v>18</v>
      </c>
      <c r="H5" s="50" t="s">
        <v>45</v>
      </c>
      <c r="I5" s="50" t="s">
        <v>42</v>
      </c>
      <c r="K5" s="50" t="s">
        <v>45</v>
      </c>
      <c r="L5" s="73" t="s">
        <v>42</v>
      </c>
    </row>
    <row r="6" spans="4:12" ht="15.75">
      <c r="D6" s="50" t="s">
        <v>43</v>
      </c>
      <c r="E6" s="50" t="s">
        <v>52</v>
      </c>
      <c r="F6" s="50" t="s">
        <v>52</v>
      </c>
      <c r="G6" s="50" t="s">
        <v>44</v>
      </c>
      <c r="H6" s="56" t="s">
        <v>46</v>
      </c>
      <c r="I6" s="50" t="s">
        <v>44</v>
      </c>
      <c r="K6" s="56" t="s">
        <v>73</v>
      </c>
      <c r="L6" s="73" t="s">
        <v>44</v>
      </c>
    </row>
    <row r="7" spans="4:12" ht="15.75">
      <c r="D7" s="50"/>
      <c r="E7" s="50" t="s">
        <v>53</v>
      </c>
      <c r="F7" s="50" t="s">
        <v>54</v>
      </c>
      <c r="G7" s="50" t="s">
        <v>40</v>
      </c>
      <c r="H7" s="50" t="s">
        <v>40</v>
      </c>
      <c r="I7" s="50" t="s">
        <v>40</v>
      </c>
      <c r="K7" s="50" t="s">
        <v>40</v>
      </c>
      <c r="L7" s="73" t="s">
        <v>40</v>
      </c>
    </row>
    <row r="8" spans="1:4" ht="15.75">
      <c r="A8">
        <v>0</v>
      </c>
      <c r="C8" s="51" t="s">
        <v>41</v>
      </c>
      <c r="D8" s="53">
        <v>2003</v>
      </c>
    </row>
    <row r="9" spans="1:12" ht="15.75">
      <c r="A9">
        <v>1</v>
      </c>
      <c r="C9" s="51" t="s">
        <v>41</v>
      </c>
      <c r="D9" s="53">
        <f aca="true" t="shared" si="0" ref="D9:D40">+D8+1</f>
        <v>2004</v>
      </c>
      <c r="E9">
        <v>1</v>
      </c>
      <c r="F9">
        <v>12</v>
      </c>
      <c r="G9" s="55">
        <f>ROUND((82660)/1083*12,0)</f>
        <v>916</v>
      </c>
      <c r="H9" s="57">
        <f>+G9</f>
        <v>916</v>
      </c>
      <c r="K9" s="57">
        <f>+H9</f>
        <v>916</v>
      </c>
      <c r="L9" s="57">
        <f aca="true" t="shared" si="1" ref="L9:L40">+G9-K9</f>
        <v>0</v>
      </c>
    </row>
    <row r="10" spans="1:12" ht="15.75">
      <c r="A10">
        <f aca="true" t="shared" si="2" ref="A10:A41">+A9+1</f>
        <v>2</v>
      </c>
      <c r="C10" s="51" t="s">
        <v>41</v>
      </c>
      <c r="D10" s="53">
        <f t="shared" si="0"/>
        <v>2005</v>
      </c>
      <c r="E10">
        <v>1</v>
      </c>
      <c r="F10">
        <v>12</v>
      </c>
      <c r="G10" s="55">
        <f aca="true" t="shared" si="3" ref="G10:G73">ROUND((82660)/1083*12,0)</f>
        <v>916</v>
      </c>
      <c r="H10" s="57">
        <f>+G10</f>
        <v>916</v>
      </c>
      <c r="K10" s="57">
        <f>+H10</f>
        <v>916</v>
      </c>
      <c r="L10" s="57">
        <f t="shared" si="1"/>
        <v>0</v>
      </c>
    </row>
    <row r="11" spans="1:12" ht="15.75">
      <c r="A11">
        <f t="shared" si="2"/>
        <v>3</v>
      </c>
      <c r="C11" s="51" t="s">
        <v>41</v>
      </c>
      <c r="D11" s="53">
        <f t="shared" si="0"/>
        <v>2006</v>
      </c>
      <c r="E11">
        <v>1</v>
      </c>
      <c r="F11">
        <v>12</v>
      </c>
      <c r="G11" s="55">
        <f t="shared" si="3"/>
        <v>916</v>
      </c>
      <c r="H11" s="57">
        <f>+G11</f>
        <v>916</v>
      </c>
      <c r="K11" s="57">
        <f>ROUND(+K10/12*3,0)</f>
        <v>229</v>
      </c>
      <c r="L11" s="57">
        <f t="shared" si="1"/>
        <v>687</v>
      </c>
    </row>
    <row r="12" spans="1:12" ht="15.75">
      <c r="A12">
        <f t="shared" si="2"/>
        <v>4</v>
      </c>
      <c r="C12" s="51" t="s">
        <v>41</v>
      </c>
      <c r="D12" s="53">
        <f t="shared" si="0"/>
        <v>2007</v>
      </c>
      <c r="E12">
        <v>1</v>
      </c>
      <c r="F12">
        <v>12</v>
      </c>
      <c r="G12" s="55">
        <f t="shared" si="3"/>
        <v>916</v>
      </c>
      <c r="H12" s="57"/>
      <c r="I12" s="57">
        <f aca="true" t="shared" si="4" ref="I12:I43">+G12</f>
        <v>916</v>
      </c>
      <c r="L12" s="57">
        <f t="shared" si="1"/>
        <v>916</v>
      </c>
    </row>
    <row r="13" spans="1:12" ht="15.75">
      <c r="A13">
        <f t="shared" si="2"/>
        <v>5</v>
      </c>
      <c r="C13" s="51" t="s">
        <v>41</v>
      </c>
      <c r="D13" s="53">
        <f t="shared" si="0"/>
        <v>2008</v>
      </c>
      <c r="E13">
        <v>1</v>
      </c>
      <c r="F13">
        <v>12</v>
      </c>
      <c r="G13" s="55">
        <f t="shared" si="3"/>
        <v>916</v>
      </c>
      <c r="H13" s="57"/>
      <c r="I13" s="57">
        <f t="shared" si="4"/>
        <v>916</v>
      </c>
      <c r="L13" s="57">
        <f t="shared" si="1"/>
        <v>916</v>
      </c>
    </row>
    <row r="14" spans="1:12" ht="15.75">
      <c r="A14">
        <f t="shared" si="2"/>
        <v>6</v>
      </c>
      <c r="C14" s="51" t="s">
        <v>41</v>
      </c>
      <c r="D14" s="53">
        <f t="shared" si="0"/>
        <v>2009</v>
      </c>
      <c r="E14">
        <v>1</v>
      </c>
      <c r="F14">
        <v>12</v>
      </c>
      <c r="G14" s="55">
        <f t="shared" si="3"/>
        <v>916</v>
      </c>
      <c r="H14" s="57"/>
      <c r="I14" s="57">
        <f t="shared" si="4"/>
        <v>916</v>
      </c>
      <c r="L14" s="57">
        <f t="shared" si="1"/>
        <v>916</v>
      </c>
    </row>
    <row r="15" spans="1:12" ht="15.75">
      <c r="A15">
        <f t="shared" si="2"/>
        <v>7</v>
      </c>
      <c r="C15" s="51" t="s">
        <v>41</v>
      </c>
      <c r="D15" s="53">
        <f t="shared" si="0"/>
        <v>2010</v>
      </c>
      <c r="E15">
        <v>1</v>
      </c>
      <c r="F15">
        <v>12</v>
      </c>
      <c r="G15" s="55">
        <f t="shared" si="3"/>
        <v>916</v>
      </c>
      <c r="H15" s="57"/>
      <c r="I15" s="57">
        <f t="shared" si="4"/>
        <v>916</v>
      </c>
      <c r="L15" s="57">
        <f t="shared" si="1"/>
        <v>916</v>
      </c>
    </row>
    <row r="16" spans="1:12" ht="15.75">
      <c r="A16">
        <f t="shared" si="2"/>
        <v>8</v>
      </c>
      <c r="C16" s="51" t="s">
        <v>41</v>
      </c>
      <c r="D16" s="53">
        <f t="shared" si="0"/>
        <v>2011</v>
      </c>
      <c r="E16">
        <v>1</v>
      </c>
      <c r="F16">
        <v>12</v>
      </c>
      <c r="G16" s="55">
        <f t="shared" si="3"/>
        <v>916</v>
      </c>
      <c r="H16" s="57"/>
      <c r="I16" s="57">
        <f t="shared" si="4"/>
        <v>916</v>
      </c>
      <c r="L16" s="57">
        <f t="shared" si="1"/>
        <v>916</v>
      </c>
    </row>
    <row r="17" spans="1:12" ht="15.75">
      <c r="A17">
        <f t="shared" si="2"/>
        <v>9</v>
      </c>
      <c r="C17" s="51" t="s">
        <v>41</v>
      </c>
      <c r="D17" s="53">
        <f t="shared" si="0"/>
        <v>2012</v>
      </c>
      <c r="E17">
        <v>1</v>
      </c>
      <c r="F17">
        <v>12</v>
      </c>
      <c r="G17" s="55">
        <f t="shared" si="3"/>
        <v>916</v>
      </c>
      <c r="H17" s="57"/>
      <c r="I17" s="57">
        <f t="shared" si="4"/>
        <v>916</v>
      </c>
      <c r="L17" s="57">
        <f t="shared" si="1"/>
        <v>916</v>
      </c>
    </row>
    <row r="18" spans="1:12" ht="15.75">
      <c r="A18">
        <f t="shared" si="2"/>
        <v>10</v>
      </c>
      <c r="C18" s="51" t="s">
        <v>41</v>
      </c>
      <c r="D18" s="53">
        <f t="shared" si="0"/>
        <v>2013</v>
      </c>
      <c r="E18">
        <v>1</v>
      </c>
      <c r="F18">
        <v>12</v>
      </c>
      <c r="G18" s="55">
        <f t="shared" si="3"/>
        <v>916</v>
      </c>
      <c r="H18" s="57"/>
      <c r="I18" s="57">
        <f t="shared" si="4"/>
        <v>916</v>
      </c>
      <c r="L18" s="57">
        <f t="shared" si="1"/>
        <v>916</v>
      </c>
    </row>
    <row r="19" spans="1:12" ht="15.75">
      <c r="A19">
        <f t="shared" si="2"/>
        <v>11</v>
      </c>
      <c r="C19" s="51" t="s">
        <v>41</v>
      </c>
      <c r="D19" s="53">
        <f t="shared" si="0"/>
        <v>2014</v>
      </c>
      <c r="E19">
        <v>1</v>
      </c>
      <c r="F19">
        <v>12</v>
      </c>
      <c r="G19" s="55">
        <f t="shared" si="3"/>
        <v>916</v>
      </c>
      <c r="H19" s="57"/>
      <c r="I19" s="57">
        <f t="shared" si="4"/>
        <v>916</v>
      </c>
      <c r="L19" s="57">
        <f t="shared" si="1"/>
        <v>916</v>
      </c>
    </row>
    <row r="20" spans="1:12" ht="15.75">
      <c r="A20">
        <f t="shared" si="2"/>
        <v>12</v>
      </c>
      <c r="C20" s="51" t="s">
        <v>41</v>
      </c>
      <c r="D20" s="53">
        <f t="shared" si="0"/>
        <v>2015</v>
      </c>
      <c r="E20">
        <v>1</v>
      </c>
      <c r="F20">
        <v>12</v>
      </c>
      <c r="G20" s="55">
        <f t="shared" si="3"/>
        <v>916</v>
      </c>
      <c r="H20" s="57"/>
      <c r="I20" s="57">
        <f t="shared" si="4"/>
        <v>916</v>
      </c>
      <c r="L20" s="57">
        <f t="shared" si="1"/>
        <v>916</v>
      </c>
    </row>
    <row r="21" spans="1:12" ht="15.75">
      <c r="A21">
        <f t="shared" si="2"/>
        <v>13</v>
      </c>
      <c r="C21" s="51" t="s">
        <v>41</v>
      </c>
      <c r="D21" s="53">
        <f t="shared" si="0"/>
        <v>2016</v>
      </c>
      <c r="E21">
        <v>1</v>
      </c>
      <c r="F21">
        <v>12</v>
      </c>
      <c r="G21" s="55">
        <f t="shared" si="3"/>
        <v>916</v>
      </c>
      <c r="H21" s="57"/>
      <c r="I21" s="57">
        <f t="shared" si="4"/>
        <v>916</v>
      </c>
      <c r="L21" s="57">
        <f t="shared" si="1"/>
        <v>916</v>
      </c>
    </row>
    <row r="22" spans="1:12" ht="15.75">
      <c r="A22">
        <f t="shared" si="2"/>
        <v>14</v>
      </c>
      <c r="C22" s="51" t="s">
        <v>41</v>
      </c>
      <c r="D22" s="53">
        <f t="shared" si="0"/>
        <v>2017</v>
      </c>
      <c r="E22">
        <v>1</v>
      </c>
      <c r="F22">
        <v>12</v>
      </c>
      <c r="G22" s="55">
        <f t="shared" si="3"/>
        <v>916</v>
      </c>
      <c r="I22" s="57">
        <f t="shared" si="4"/>
        <v>916</v>
      </c>
      <c r="L22" s="57">
        <f t="shared" si="1"/>
        <v>916</v>
      </c>
    </row>
    <row r="23" spans="1:12" ht="15.75">
      <c r="A23">
        <f t="shared" si="2"/>
        <v>15</v>
      </c>
      <c r="C23" s="51" t="s">
        <v>41</v>
      </c>
      <c r="D23" s="53">
        <f t="shared" si="0"/>
        <v>2018</v>
      </c>
      <c r="E23">
        <v>1</v>
      </c>
      <c r="F23">
        <v>12</v>
      </c>
      <c r="G23" s="55">
        <f t="shared" si="3"/>
        <v>916</v>
      </c>
      <c r="I23" s="57">
        <f t="shared" si="4"/>
        <v>916</v>
      </c>
      <c r="L23" s="57">
        <f t="shared" si="1"/>
        <v>916</v>
      </c>
    </row>
    <row r="24" spans="1:12" ht="15.75">
      <c r="A24">
        <f t="shared" si="2"/>
        <v>16</v>
      </c>
      <c r="C24" s="51" t="s">
        <v>41</v>
      </c>
      <c r="D24" s="53">
        <f t="shared" si="0"/>
        <v>2019</v>
      </c>
      <c r="E24">
        <v>1</v>
      </c>
      <c r="F24">
        <v>12</v>
      </c>
      <c r="G24" s="55">
        <f t="shared" si="3"/>
        <v>916</v>
      </c>
      <c r="I24" s="57">
        <f t="shared" si="4"/>
        <v>916</v>
      </c>
      <c r="L24" s="57">
        <f t="shared" si="1"/>
        <v>916</v>
      </c>
    </row>
    <row r="25" spans="1:12" ht="15.75">
      <c r="A25">
        <f t="shared" si="2"/>
        <v>17</v>
      </c>
      <c r="C25" s="51" t="s">
        <v>41</v>
      </c>
      <c r="D25" s="53">
        <f t="shared" si="0"/>
        <v>2020</v>
      </c>
      <c r="E25">
        <v>1</v>
      </c>
      <c r="F25">
        <v>12</v>
      </c>
      <c r="G25" s="55">
        <f t="shared" si="3"/>
        <v>916</v>
      </c>
      <c r="I25" s="57">
        <f t="shared" si="4"/>
        <v>916</v>
      </c>
      <c r="L25" s="57">
        <f t="shared" si="1"/>
        <v>916</v>
      </c>
    </row>
    <row r="26" spans="1:12" ht="15.75">
      <c r="A26">
        <f t="shared" si="2"/>
        <v>18</v>
      </c>
      <c r="C26" s="51" t="s">
        <v>41</v>
      </c>
      <c r="D26" s="53">
        <f t="shared" si="0"/>
        <v>2021</v>
      </c>
      <c r="E26">
        <v>1</v>
      </c>
      <c r="F26">
        <v>12</v>
      </c>
      <c r="G26" s="55">
        <f t="shared" si="3"/>
        <v>916</v>
      </c>
      <c r="I26" s="57">
        <f t="shared" si="4"/>
        <v>916</v>
      </c>
      <c r="L26" s="57">
        <f t="shared" si="1"/>
        <v>916</v>
      </c>
    </row>
    <row r="27" spans="1:12" ht="15.75">
      <c r="A27">
        <f t="shared" si="2"/>
        <v>19</v>
      </c>
      <c r="C27" s="51" t="s">
        <v>41</v>
      </c>
      <c r="D27" s="53">
        <f t="shared" si="0"/>
        <v>2022</v>
      </c>
      <c r="E27">
        <v>1</v>
      </c>
      <c r="F27">
        <v>12</v>
      </c>
      <c r="G27" s="55">
        <f t="shared" si="3"/>
        <v>916</v>
      </c>
      <c r="I27" s="57">
        <f t="shared" si="4"/>
        <v>916</v>
      </c>
      <c r="L27" s="57">
        <f t="shared" si="1"/>
        <v>916</v>
      </c>
    </row>
    <row r="28" spans="1:12" ht="15.75">
      <c r="A28">
        <f t="shared" si="2"/>
        <v>20</v>
      </c>
      <c r="C28" s="51" t="s">
        <v>41</v>
      </c>
      <c r="D28" s="53">
        <f t="shared" si="0"/>
        <v>2023</v>
      </c>
      <c r="E28">
        <v>1</v>
      </c>
      <c r="F28">
        <v>12</v>
      </c>
      <c r="G28" s="55">
        <f t="shared" si="3"/>
        <v>916</v>
      </c>
      <c r="I28" s="57">
        <f t="shared" si="4"/>
        <v>916</v>
      </c>
      <c r="L28" s="57">
        <f t="shared" si="1"/>
        <v>916</v>
      </c>
    </row>
    <row r="29" spans="1:12" ht="15.75">
      <c r="A29">
        <f t="shared" si="2"/>
        <v>21</v>
      </c>
      <c r="C29" s="51" t="s">
        <v>41</v>
      </c>
      <c r="D29" s="53">
        <f t="shared" si="0"/>
        <v>2024</v>
      </c>
      <c r="E29">
        <v>1</v>
      </c>
      <c r="F29">
        <v>12</v>
      </c>
      <c r="G29" s="55">
        <f t="shared" si="3"/>
        <v>916</v>
      </c>
      <c r="I29" s="57">
        <f t="shared" si="4"/>
        <v>916</v>
      </c>
      <c r="L29" s="57">
        <f t="shared" si="1"/>
        <v>916</v>
      </c>
    </row>
    <row r="30" spans="1:12" ht="15.75">
      <c r="A30">
        <f t="shared" si="2"/>
        <v>22</v>
      </c>
      <c r="C30" s="51" t="s">
        <v>41</v>
      </c>
      <c r="D30" s="53">
        <f t="shared" si="0"/>
        <v>2025</v>
      </c>
      <c r="E30">
        <v>1</v>
      </c>
      <c r="F30">
        <v>12</v>
      </c>
      <c r="G30" s="55">
        <f t="shared" si="3"/>
        <v>916</v>
      </c>
      <c r="I30" s="57">
        <f t="shared" si="4"/>
        <v>916</v>
      </c>
      <c r="L30" s="57">
        <f t="shared" si="1"/>
        <v>916</v>
      </c>
    </row>
    <row r="31" spans="1:12" ht="15.75">
      <c r="A31">
        <f t="shared" si="2"/>
        <v>23</v>
      </c>
      <c r="C31" s="51" t="s">
        <v>41</v>
      </c>
      <c r="D31" s="53">
        <f t="shared" si="0"/>
        <v>2026</v>
      </c>
      <c r="E31">
        <v>1</v>
      </c>
      <c r="F31">
        <v>12</v>
      </c>
      <c r="G31" s="55">
        <f t="shared" si="3"/>
        <v>916</v>
      </c>
      <c r="I31" s="57">
        <f t="shared" si="4"/>
        <v>916</v>
      </c>
      <c r="L31" s="57">
        <f t="shared" si="1"/>
        <v>916</v>
      </c>
    </row>
    <row r="32" spans="1:12" ht="15.75">
      <c r="A32">
        <f t="shared" si="2"/>
        <v>24</v>
      </c>
      <c r="C32" s="51" t="s">
        <v>41</v>
      </c>
      <c r="D32" s="53">
        <f t="shared" si="0"/>
        <v>2027</v>
      </c>
      <c r="E32">
        <v>1</v>
      </c>
      <c r="F32">
        <v>12</v>
      </c>
      <c r="G32" s="55">
        <f t="shared" si="3"/>
        <v>916</v>
      </c>
      <c r="I32" s="57">
        <f t="shared" si="4"/>
        <v>916</v>
      </c>
      <c r="L32" s="57">
        <f t="shared" si="1"/>
        <v>916</v>
      </c>
    </row>
    <row r="33" spans="1:12" ht="15.75">
      <c r="A33">
        <f t="shared" si="2"/>
        <v>25</v>
      </c>
      <c r="C33" s="51" t="s">
        <v>41</v>
      </c>
      <c r="D33" s="53">
        <f t="shared" si="0"/>
        <v>2028</v>
      </c>
      <c r="E33">
        <v>1</v>
      </c>
      <c r="F33">
        <v>12</v>
      </c>
      <c r="G33" s="55">
        <f t="shared" si="3"/>
        <v>916</v>
      </c>
      <c r="I33" s="57">
        <f t="shared" si="4"/>
        <v>916</v>
      </c>
      <c r="L33" s="57">
        <f t="shared" si="1"/>
        <v>916</v>
      </c>
    </row>
    <row r="34" spans="1:12" ht="15.75">
      <c r="A34">
        <f t="shared" si="2"/>
        <v>26</v>
      </c>
      <c r="C34" s="51" t="s">
        <v>41</v>
      </c>
      <c r="D34" s="53">
        <f t="shared" si="0"/>
        <v>2029</v>
      </c>
      <c r="E34">
        <v>1</v>
      </c>
      <c r="F34">
        <v>12</v>
      </c>
      <c r="G34" s="55">
        <f t="shared" si="3"/>
        <v>916</v>
      </c>
      <c r="I34" s="57">
        <f t="shared" si="4"/>
        <v>916</v>
      </c>
      <c r="L34" s="57">
        <f t="shared" si="1"/>
        <v>916</v>
      </c>
    </row>
    <row r="35" spans="1:12" ht="15.75">
      <c r="A35">
        <f t="shared" si="2"/>
        <v>27</v>
      </c>
      <c r="C35" s="51" t="s">
        <v>41</v>
      </c>
      <c r="D35" s="53">
        <f t="shared" si="0"/>
        <v>2030</v>
      </c>
      <c r="E35">
        <v>1</v>
      </c>
      <c r="F35">
        <v>12</v>
      </c>
      <c r="G35" s="55">
        <f t="shared" si="3"/>
        <v>916</v>
      </c>
      <c r="I35" s="57">
        <f t="shared" si="4"/>
        <v>916</v>
      </c>
      <c r="L35" s="57">
        <f t="shared" si="1"/>
        <v>916</v>
      </c>
    </row>
    <row r="36" spans="1:12" ht="15.75">
      <c r="A36">
        <f t="shared" si="2"/>
        <v>28</v>
      </c>
      <c r="C36" s="51" t="s">
        <v>41</v>
      </c>
      <c r="D36" s="53">
        <f t="shared" si="0"/>
        <v>2031</v>
      </c>
      <c r="E36">
        <v>1</v>
      </c>
      <c r="F36">
        <v>12</v>
      </c>
      <c r="G36" s="55">
        <f t="shared" si="3"/>
        <v>916</v>
      </c>
      <c r="I36" s="57">
        <f t="shared" si="4"/>
        <v>916</v>
      </c>
      <c r="L36" s="57">
        <f t="shared" si="1"/>
        <v>916</v>
      </c>
    </row>
    <row r="37" spans="1:12" ht="15.75">
      <c r="A37">
        <f t="shared" si="2"/>
        <v>29</v>
      </c>
      <c r="C37" s="51" t="s">
        <v>41</v>
      </c>
      <c r="D37" s="53">
        <f t="shared" si="0"/>
        <v>2032</v>
      </c>
      <c r="E37">
        <v>1</v>
      </c>
      <c r="F37">
        <v>12</v>
      </c>
      <c r="G37" s="55">
        <f t="shared" si="3"/>
        <v>916</v>
      </c>
      <c r="I37" s="57">
        <f t="shared" si="4"/>
        <v>916</v>
      </c>
      <c r="L37" s="57">
        <f t="shared" si="1"/>
        <v>916</v>
      </c>
    </row>
    <row r="38" spans="1:12" ht="15.75">
      <c r="A38">
        <f t="shared" si="2"/>
        <v>30</v>
      </c>
      <c r="C38" s="51" t="s">
        <v>41</v>
      </c>
      <c r="D38" s="53">
        <f t="shared" si="0"/>
        <v>2033</v>
      </c>
      <c r="E38">
        <v>1</v>
      </c>
      <c r="F38">
        <v>12</v>
      </c>
      <c r="G38" s="55">
        <f t="shared" si="3"/>
        <v>916</v>
      </c>
      <c r="I38" s="57">
        <f t="shared" si="4"/>
        <v>916</v>
      </c>
      <c r="L38" s="57">
        <f t="shared" si="1"/>
        <v>916</v>
      </c>
    </row>
    <row r="39" spans="1:12" ht="15.75">
      <c r="A39">
        <f t="shared" si="2"/>
        <v>31</v>
      </c>
      <c r="C39" s="51" t="s">
        <v>41</v>
      </c>
      <c r="D39" s="53">
        <f t="shared" si="0"/>
        <v>2034</v>
      </c>
      <c r="E39">
        <v>1</v>
      </c>
      <c r="F39">
        <v>12</v>
      </c>
      <c r="G39" s="55">
        <f t="shared" si="3"/>
        <v>916</v>
      </c>
      <c r="H39" s="75"/>
      <c r="I39" s="57">
        <f t="shared" si="4"/>
        <v>916</v>
      </c>
      <c r="L39" s="57">
        <f t="shared" si="1"/>
        <v>916</v>
      </c>
    </row>
    <row r="40" spans="1:12" ht="15.75">
      <c r="A40">
        <f t="shared" si="2"/>
        <v>32</v>
      </c>
      <c r="C40" s="51" t="s">
        <v>41</v>
      </c>
      <c r="D40" s="53">
        <f t="shared" si="0"/>
        <v>2035</v>
      </c>
      <c r="E40">
        <v>1</v>
      </c>
      <c r="F40">
        <v>12</v>
      </c>
      <c r="G40" s="55">
        <f t="shared" si="3"/>
        <v>916</v>
      </c>
      <c r="I40" s="57">
        <f t="shared" si="4"/>
        <v>916</v>
      </c>
      <c r="L40" s="57">
        <f t="shared" si="1"/>
        <v>916</v>
      </c>
    </row>
    <row r="41" spans="1:12" ht="15.75">
      <c r="A41">
        <f t="shared" si="2"/>
        <v>33</v>
      </c>
      <c r="C41" s="51" t="s">
        <v>41</v>
      </c>
      <c r="D41" s="53">
        <f aca="true" t="shared" si="5" ref="D41:D72">+D40+1</f>
        <v>2036</v>
      </c>
      <c r="E41">
        <v>1</v>
      </c>
      <c r="F41">
        <v>12</v>
      </c>
      <c r="G41" s="55">
        <f t="shared" si="3"/>
        <v>916</v>
      </c>
      <c r="I41" s="57">
        <f t="shared" si="4"/>
        <v>916</v>
      </c>
      <c r="L41" s="57">
        <f aca="true" t="shared" si="6" ref="L41:L72">+G41-K41</f>
        <v>916</v>
      </c>
    </row>
    <row r="42" spans="1:12" ht="15.75">
      <c r="A42">
        <f aca="true" t="shared" si="7" ref="A42:A73">+A41+1</f>
        <v>34</v>
      </c>
      <c r="C42" s="51" t="s">
        <v>41</v>
      </c>
      <c r="D42" s="53">
        <f t="shared" si="5"/>
        <v>2037</v>
      </c>
      <c r="E42">
        <v>1</v>
      </c>
      <c r="F42">
        <v>12</v>
      </c>
      <c r="G42" s="55">
        <f t="shared" si="3"/>
        <v>916</v>
      </c>
      <c r="I42" s="57">
        <f t="shared" si="4"/>
        <v>916</v>
      </c>
      <c r="L42" s="57">
        <f t="shared" si="6"/>
        <v>916</v>
      </c>
    </row>
    <row r="43" spans="1:12" ht="15.75">
      <c r="A43">
        <f t="shared" si="7"/>
        <v>35</v>
      </c>
      <c r="C43" s="51" t="s">
        <v>41</v>
      </c>
      <c r="D43" s="53">
        <f t="shared" si="5"/>
        <v>2038</v>
      </c>
      <c r="E43">
        <v>1</v>
      </c>
      <c r="F43">
        <v>12</v>
      </c>
      <c r="G43" s="55">
        <f t="shared" si="3"/>
        <v>916</v>
      </c>
      <c r="I43" s="57">
        <f t="shared" si="4"/>
        <v>916</v>
      </c>
      <c r="L43" s="57">
        <f t="shared" si="6"/>
        <v>916</v>
      </c>
    </row>
    <row r="44" spans="1:12" ht="15.75">
      <c r="A44">
        <f t="shared" si="7"/>
        <v>36</v>
      </c>
      <c r="C44" s="51" t="s">
        <v>41</v>
      </c>
      <c r="D44" s="53">
        <f t="shared" si="5"/>
        <v>2039</v>
      </c>
      <c r="E44">
        <v>1</v>
      </c>
      <c r="F44">
        <v>12</v>
      </c>
      <c r="G44" s="55">
        <f t="shared" si="3"/>
        <v>916</v>
      </c>
      <c r="I44" s="57">
        <f aca="true" t="shared" si="8" ref="I44:I75">+G44</f>
        <v>916</v>
      </c>
      <c r="L44" s="57">
        <f t="shared" si="6"/>
        <v>916</v>
      </c>
    </row>
    <row r="45" spans="1:12" ht="15.75">
      <c r="A45">
        <f t="shared" si="7"/>
        <v>37</v>
      </c>
      <c r="C45" s="51" t="s">
        <v>41</v>
      </c>
      <c r="D45" s="53">
        <f t="shared" si="5"/>
        <v>2040</v>
      </c>
      <c r="E45">
        <v>1</v>
      </c>
      <c r="F45">
        <v>12</v>
      </c>
      <c r="G45" s="55">
        <f t="shared" si="3"/>
        <v>916</v>
      </c>
      <c r="I45" s="57">
        <f t="shared" si="8"/>
        <v>916</v>
      </c>
      <c r="L45" s="57">
        <f t="shared" si="6"/>
        <v>916</v>
      </c>
    </row>
    <row r="46" spans="1:12" ht="15.75">
      <c r="A46">
        <f t="shared" si="7"/>
        <v>38</v>
      </c>
      <c r="C46" s="51" t="s">
        <v>41</v>
      </c>
      <c r="D46" s="53">
        <f t="shared" si="5"/>
        <v>2041</v>
      </c>
      <c r="E46">
        <v>1</v>
      </c>
      <c r="F46">
        <v>12</v>
      </c>
      <c r="G46" s="55">
        <f t="shared" si="3"/>
        <v>916</v>
      </c>
      <c r="I46" s="57">
        <f t="shared" si="8"/>
        <v>916</v>
      </c>
      <c r="L46" s="57">
        <f t="shared" si="6"/>
        <v>916</v>
      </c>
    </row>
    <row r="47" spans="1:12" ht="15.75">
      <c r="A47">
        <f t="shared" si="7"/>
        <v>39</v>
      </c>
      <c r="C47" s="51" t="s">
        <v>41</v>
      </c>
      <c r="D47" s="53">
        <f t="shared" si="5"/>
        <v>2042</v>
      </c>
      <c r="E47">
        <v>1</v>
      </c>
      <c r="F47">
        <v>12</v>
      </c>
      <c r="G47" s="55">
        <f t="shared" si="3"/>
        <v>916</v>
      </c>
      <c r="I47" s="57">
        <f t="shared" si="8"/>
        <v>916</v>
      </c>
      <c r="L47" s="57">
        <f t="shared" si="6"/>
        <v>916</v>
      </c>
    </row>
    <row r="48" spans="1:12" ht="15.75">
      <c r="A48">
        <f t="shared" si="7"/>
        <v>40</v>
      </c>
      <c r="C48" s="51" t="s">
        <v>41</v>
      </c>
      <c r="D48" s="53">
        <f t="shared" si="5"/>
        <v>2043</v>
      </c>
      <c r="E48">
        <v>1</v>
      </c>
      <c r="F48">
        <v>12</v>
      </c>
      <c r="G48" s="55">
        <f t="shared" si="3"/>
        <v>916</v>
      </c>
      <c r="I48" s="57">
        <f t="shared" si="8"/>
        <v>916</v>
      </c>
      <c r="L48" s="57">
        <f t="shared" si="6"/>
        <v>916</v>
      </c>
    </row>
    <row r="49" spans="1:12" ht="15.75">
      <c r="A49">
        <f t="shared" si="7"/>
        <v>41</v>
      </c>
      <c r="C49" s="51" t="s">
        <v>41</v>
      </c>
      <c r="D49" s="53">
        <f t="shared" si="5"/>
        <v>2044</v>
      </c>
      <c r="E49">
        <v>1</v>
      </c>
      <c r="F49">
        <v>12</v>
      </c>
      <c r="G49" s="55">
        <f t="shared" si="3"/>
        <v>916</v>
      </c>
      <c r="I49" s="57">
        <f t="shared" si="8"/>
        <v>916</v>
      </c>
      <c r="L49" s="57">
        <f t="shared" si="6"/>
        <v>916</v>
      </c>
    </row>
    <row r="50" spans="1:12" ht="15.75">
      <c r="A50">
        <f t="shared" si="7"/>
        <v>42</v>
      </c>
      <c r="C50" s="51" t="s">
        <v>41</v>
      </c>
      <c r="D50" s="53">
        <f t="shared" si="5"/>
        <v>2045</v>
      </c>
      <c r="E50">
        <v>1</v>
      </c>
      <c r="F50">
        <v>12</v>
      </c>
      <c r="G50" s="55">
        <f t="shared" si="3"/>
        <v>916</v>
      </c>
      <c r="I50" s="57">
        <f t="shared" si="8"/>
        <v>916</v>
      </c>
      <c r="L50" s="57">
        <f t="shared" si="6"/>
        <v>916</v>
      </c>
    </row>
    <row r="51" spans="1:12" ht="15.75">
      <c r="A51">
        <f t="shared" si="7"/>
        <v>43</v>
      </c>
      <c r="C51" s="51" t="s">
        <v>41</v>
      </c>
      <c r="D51" s="53">
        <f t="shared" si="5"/>
        <v>2046</v>
      </c>
      <c r="E51">
        <v>1</v>
      </c>
      <c r="F51">
        <v>12</v>
      </c>
      <c r="G51" s="55">
        <f t="shared" si="3"/>
        <v>916</v>
      </c>
      <c r="I51" s="57">
        <f t="shared" si="8"/>
        <v>916</v>
      </c>
      <c r="L51" s="57">
        <f t="shared" si="6"/>
        <v>916</v>
      </c>
    </row>
    <row r="52" spans="1:12" ht="15.75">
      <c r="A52">
        <f t="shared" si="7"/>
        <v>44</v>
      </c>
      <c r="C52" s="51" t="s">
        <v>41</v>
      </c>
      <c r="D52" s="53">
        <f t="shared" si="5"/>
        <v>2047</v>
      </c>
      <c r="E52">
        <v>1</v>
      </c>
      <c r="F52">
        <v>12</v>
      </c>
      <c r="G52" s="55">
        <f t="shared" si="3"/>
        <v>916</v>
      </c>
      <c r="I52" s="57">
        <f t="shared" si="8"/>
        <v>916</v>
      </c>
      <c r="L52" s="57">
        <f t="shared" si="6"/>
        <v>916</v>
      </c>
    </row>
    <row r="53" spans="1:12" ht="15.75">
      <c r="A53">
        <f t="shared" si="7"/>
        <v>45</v>
      </c>
      <c r="C53" s="51" t="s">
        <v>41</v>
      </c>
      <c r="D53" s="53">
        <f t="shared" si="5"/>
        <v>2048</v>
      </c>
      <c r="E53">
        <v>1</v>
      </c>
      <c r="F53">
        <v>12</v>
      </c>
      <c r="G53" s="55">
        <f t="shared" si="3"/>
        <v>916</v>
      </c>
      <c r="I53" s="57">
        <f t="shared" si="8"/>
        <v>916</v>
      </c>
      <c r="L53" s="57">
        <f t="shared" si="6"/>
        <v>916</v>
      </c>
    </row>
    <row r="54" spans="1:12" ht="15.75">
      <c r="A54">
        <f t="shared" si="7"/>
        <v>46</v>
      </c>
      <c r="C54" s="51" t="s">
        <v>41</v>
      </c>
      <c r="D54" s="53">
        <f t="shared" si="5"/>
        <v>2049</v>
      </c>
      <c r="E54">
        <v>1</v>
      </c>
      <c r="F54">
        <v>12</v>
      </c>
      <c r="G54" s="55">
        <f t="shared" si="3"/>
        <v>916</v>
      </c>
      <c r="I54" s="57">
        <f t="shared" si="8"/>
        <v>916</v>
      </c>
      <c r="L54" s="57">
        <f t="shared" si="6"/>
        <v>916</v>
      </c>
    </row>
    <row r="55" spans="1:12" ht="15.75">
      <c r="A55">
        <f t="shared" si="7"/>
        <v>47</v>
      </c>
      <c r="C55" s="51" t="s">
        <v>41</v>
      </c>
      <c r="D55" s="53">
        <f t="shared" si="5"/>
        <v>2050</v>
      </c>
      <c r="E55">
        <v>1</v>
      </c>
      <c r="F55">
        <v>12</v>
      </c>
      <c r="G55" s="55">
        <f t="shared" si="3"/>
        <v>916</v>
      </c>
      <c r="I55" s="57">
        <f t="shared" si="8"/>
        <v>916</v>
      </c>
      <c r="L55" s="57">
        <f t="shared" si="6"/>
        <v>916</v>
      </c>
    </row>
    <row r="56" spans="1:12" ht="15.75">
      <c r="A56">
        <f t="shared" si="7"/>
        <v>48</v>
      </c>
      <c r="C56" s="51" t="s">
        <v>41</v>
      </c>
      <c r="D56" s="53">
        <f t="shared" si="5"/>
        <v>2051</v>
      </c>
      <c r="E56">
        <v>1</v>
      </c>
      <c r="F56">
        <v>12</v>
      </c>
      <c r="G56" s="55">
        <f t="shared" si="3"/>
        <v>916</v>
      </c>
      <c r="I56" s="57">
        <f t="shared" si="8"/>
        <v>916</v>
      </c>
      <c r="L56" s="57">
        <f t="shared" si="6"/>
        <v>916</v>
      </c>
    </row>
    <row r="57" spans="1:12" ht="15.75">
      <c r="A57">
        <f t="shared" si="7"/>
        <v>49</v>
      </c>
      <c r="C57" s="51" t="s">
        <v>41</v>
      </c>
      <c r="D57" s="53">
        <f t="shared" si="5"/>
        <v>2052</v>
      </c>
      <c r="E57">
        <v>1</v>
      </c>
      <c r="F57">
        <v>12</v>
      </c>
      <c r="G57" s="55">
        <f t="shared" si="3"/>
        <v>916</v>
      </c>
      <c r="I57" s="57">
        <f t="shared" si="8"/>
        <v>916</v>
      </c>
      <c r="L57" s="57">
        <f t="shared" si="6"/>
        <v>916</v>
      </c>
    </row>
    <row r="58" spans="1:12" ht="15.75">
      <c r="A58">
        <f t="shared" si="7"/>
        <v>50</v>
      </c>
      <c r="C58" s="51" t="s">
        <v>41</v>
      </c>
      <c r="D58" s="53">
        <f t="shared" si="5"/>
        <v>2053</v>
      </c>
      <c r="E58">
        <v>1</v>
      </c>
      <c r="F58">
        <v>12</v>
      </c>
      <c r="G58" s="55">
        <f t="shared" si="3"/>
        <v>916</v>
      </c>
      <c r="I58" s="57">
        <f t="shared" si="8"/>
        <v>916</v>
      </c>
      <c r="L58" s="57">
        <f t="shared" si="6"/>
        <v>916</v>
      </c>
    </row>
    <row r="59" spans="1:12" ht="15.75">
      <c r="A59">
        <f t="shared" si="7"/>
        <v>51</v>
      </c>
      <c r="C59" s="51" t="s">
        <v>41</v>
      </c>
      <c r="D59" s="53">
        <f t="shared" si="5"/>
        <v>2054</v>
      </c>
      <c r="E59">
        <v>1</v>
      </c>
      <c r="F59">
        <v>12</v>
      </c>
      <c r="G59" s="55">
        <f t="shared" si="3"/>
        <v>916</v>
      </c>
      <c r="I59" s="57">
        <f t="shared" si="8"/>
        <v>916</v>
      </c>
      <c r="L59" s="57">
        <f t="shared" si="6"/>
        <v>916</v>
      </c>
    </row>
    <row r="60" spans="1:12" ht="15.75">
      <c r="A60">
        <f t="shared" si="7"/>
        <v>52</v>
      </c>
      <c r="C60" s="51" t="s">
        <v>41</v>
      </c>
      <c r="D60" s="53">
        <f t="shared" si="5"/>
        <v>2055</v>
      </c>
      <c r="E60">
        <v>1</v>
      </c>
      <c r="F60">
        <v>12</v>
      </c>
      <c r="G60" s="55">
        <f t="shared" si="3"/>
        <v>916</v>
      </c>
      <c r="I60" s="57">
        <f t="shared" si="8"/>
        <v>916</v>
      </c>
      <c r="L60" s="57">
        <f t="shared" si="6"/>
        <v>916</v>
      </c>
    </row>
    <row r="61" spans="1:12" ht="15.75">
      <c r="A61">
        <f t="shared" si="7"/>
        <v>53</v>
      </c>
      <c r="C61" s="51" t="s">
        <v>41</v>
      </c>
      <c r="D61" s="53">
        <f t="shared" si="5"/>
        <v>2056</v>
      </c>
      <c r="E61">
        <v>1</v>
      </c>
      <c r="F61">
        <v>12</v>
      </c>
      <c r="G61" s="55">
        <f t="shared" si="3"/>
        <v>916</v>
      </c>
      <c r="I61" s="57">
        <f t="shared" si="8"/>
        <v>916</v>
      </c>
      <c r="L61" s="57">
        <f t="shared" si="6"/>
        <v>916</v>
      </c>
    </row>
    <row r="62" spans="1:12" ht="15.75">
      <c r="A62">
        <f t="shared" si="7"/>
        <v>54</v>
      </c>
      <c r="C62" s="51" t="s">
        <v>41</v>
      </c>
      <c r="D62" s="53">
        <f t="shared" si="5"/>
        <v>2057</v>
      </c>
      <c r="E62">
        <v>1</v>
      </c>
      <c r="F62">
        <v>12</v>
      </c>
      <c r="G62" s="55">
        <f t="shared" si="3"/>
        <v>916</v>
      </c>
      <c r="I62" s="57">
        <f t="shared" si="8"/>
        <v>916</v>
      </c>
      <c r="L62" s="57">
        <f t="shared" si="6"/>
        <v>916</v>
      </c>
    </row>
    <row r="63" spans="1:12" ht="15.75">
      <c r="A63">
        <f t="shared" si="7"/>
        <v>55</v>
      </c>
      <c r="C63" s="51" t="s">
        <v>41</v>
      </c>
      <c r="D63" s="53">
        <f t="shared" si="5"/>
        <v>2058</v>
      </c>
      <c r="E63">
        <v>1</v>
      </c>
      <c r="F63">
        <v>12</v>
      </c>
      <c r="G63" s="55">
        <f t="shared" si="3"/>
        <v>916</v>
      </c>
      <c r="I63" s="57">
        <f t="shared" si="8"/>
        <v>916</v>
      </c>
      <c r="L63" s="57">
        <f t="shared" si="6"/>
        <v>916</v>
      </c>
    </row>
    <row r="64" spans="1:12" ht="15.75">
      <c r="A64">
        <f t="shared" si="7"/>
        <v>56</v>
      </c>
      <c r="C64" s="51" t="s">
        <v>41</v>
      </c>
      <c r="D64" s="53">
        <f t="shared" si="5"/>
        <v>2059</v>
      </c>
      <c r="E64">
        <v>1</v>
      </c>
      <c r="F64">
        <v>12</v>
      </c>
      <c r="G64" s="55">
        <f t="shared" si="3"/>
        <v>916</v>
      </c>
      <c r="I64" s="57">
        <f t="shared" si="8"/>
        <v>916</v>
      </c>
      <c r="L64" s="57">
        <f t="shared" si="6"/>
        <v>916</v>
      </c>
    </row>
    <row r="65" spans="1:12" ht="15.75">
      <c r="A65">
        <f t="shared" si="7"/>
        <v>57</v>
      </c>
      <c r="C65" s="51" t="s">
        <v>41</v>
      </c>
      <c r="D65" s="53">
        <f t="shared" si="5"/>
        <v>2060</v>
      </c>
      <c r="E65">
        <v>1</v>
      </c>
      <c r="F65">
        <v>12</v>
      </c>
      <c r="G65" s="55">
        <f t="shared" si="3"/>
        <v>916</v>
      </c>
      <c r="I65" s="57">
        <f t="shared" si="8"/>
        <v>916</v>
      </c>
      <c r="L65" s="57">
        <f t="shared" si="6"/>
        <v>916</v>
      </c>
    </row>
    <row r="66" spans="1:12" ht="15.75">
      <c r="A66">
        <f t="shared" si="7"/>
        <v>58</v>
      </c>
      <c r="C66" s="51" t="s">
        <v>41</v>
      </c>
      <c r="D66" s="53">
        <f t="shared" si="5"/>
        <v>2061</v>
      </c>
      <c r="E66">
        <v>1</v>
      </c>
      <c r="F66">
        <v>12</v>
      </c>
      <c r="G66" s="55">
        <f t="shared" si="3"/>
        <v>916</v>
      </c>
      <c r="I66" s="57">
        <f t="shared" si="8"/>
        <v>916</v>
      </c>
      <c r="L66" s="57">
        <f t="shared" si="6"/>
        <v>916</v>
      </c>
    </row>
    <row r="67" spans="1:12" ht="15.75">
      <c r="A67">
        <f t="shared" si="7"/>
        <v>59</v>
      </c>
      <c r="C67" s="51" t="s">
        <v>41</v>
      </c>
      <c r="D67" s="53">
        <f t="shared" si="5"/>
        <v>2062</v>
      </c>
      <c r="E67">
        <v>1</v>
      </c>
      <c r="F67">
        <v>12</v>
      </c>
      <c r="G67" s="55">
        <f t="shared" si="3"/>
        <v>916</v>
      </c>
      <c r="I67" s="57">
        <f t="shared" si="8"/>
        <v>916</v>
      </c>
      <c r="L67" s="57">
        <f t="shared" si="6"/>
        <v>916</v>
      </c>
    </row>
    <row r="68" spans="1:12" ht="15.75">
      <c r="A68">
        <f t="shared" si="7"/>
        <v>60</v>
      </c>
      <c r="C68" s="51" t="s">
        <v>41</v>
      </c>
      <c r="D68" s="53">
        <f t="shared" si="5"/>
        <v>2063</v>
      </c>
      <c r="E68">
        <v>1</v>
      </c>
      <c r="F68">
        <v>12</v>
      </c>
      <c r="G68" s="55">
        <f t="shared" si="3"/>
        <v>916</v>
      </c>
      <c r="I68" s="57">
        <f t="shared" si="8"/>
        <v>916</v>
      </c>
      <c r="L68" s="57">
        <f t="shared" si="6"/>
        <v>916</v>
      </c>
    </row>
    <row r="69" spans="1:12" ht="15.75">
      <c r="A69">
        <f t="shared" si="7"/>
        <v>61</v>
      </c>
      <c r="C69" s="51" t="s">
        <v>41</v>
      </c>
      <c r="D69" s="53">
        <f t="shared" si="5"/>
        <v>2064</v>
      </c>
      <c r="E69">
        <v>1</v>
      </c>
      <c r="F69">
        <v>12</v>
      </c>
      <c r="G69" s="55">
        <f t="shared" si="3"/>
        <v>916</v>
      </c>
      <c r="I69" s="57">
        <f t="shared" si="8"/>
        <v>916</v>
      </c>
      <c r="L69" s="57">
        <f t="shared" si="6"/>
        <v>916</v>
      </c>
    </row>
    <row r="70" spans="1:12" ht="15.75">
      <c r="A70">
        <f t="shared" si="7"/>
        <v>62</v>
      </c>
      <c r="C70" s="51" t="s">
        <v>41</v>
      </c>
      <c r="D70" s="53">
        <f t="shared" si="5"/>
        <v>2065</v>
      </c>
      <c r="E70">
        <v>1</v>
      </c>
      <c r="F70">
        <v>12</v>
      </c>
      <c r="G70" s="55">
        <f t="shared" si="3"/>
        <v>916</v>
      </c>
      <c r="I70" s="57">
        <f t="shared" si="8"/>
        <v>916</v>
      </c>
      <c r="L70" s="57">
        <f t="shared" si="6"/>
        <v>916</v>
      </c>
    </row>
    <row r="71" spans="1:12" ht="15.75">
      <c r="A71">
        <f t="shared" si="7"/>
        <v>63</v>
      </c>
      <c r="C71" s="51" t="s">
        <v>41</v>
      </c>
      <c r="D71" s="53">
        <f t="shared" si="5"/>
        <v>2066</v>
      </c>
      <c r="E71">
        <v>1</v>
      </c>
      <c r="F71">
        <v>12</v>
      </c>
      <c r="G71" s="55">
        <f t="shared" si="3"/>
        <v>916</v>
      </c>
      <c r="I71" s="57">
        <f t="shared" si="8"/>
        <v>916</v>
      </c>
      <c r="L71" s="57">
        <f t="shared" si="6"/>
        <v>916</v>
      </c>
    </row>
    <row r="72" spans="1:12" ht="15.75">
      <c r="A72">
        <f t="shared" si="7"/>
        <v>64</v>
      </c>
      <c r="C72" s="51" t="s">
        <v>41</v>
      </c>
      <c r="D72" s="53">
        <f t="shared" si="5"/>
        <v>2067</v>
      </c>
      <c r="E72">
        <v>1</v>
      </c>
      <c r="F72">
        <v>12</v>
      </c>
      <c r="G72" s="55">
        <f t="shared" si="3"/>
        <v>916</v>
      </c>
      <c r="I72" s="57">
        <f t="shared" si="8"/>
        <v>916</v>
      </c>
      <c r="L72" s="57">
        <f t="shared" si="6"/>
        <v>916</v>
      </c>
    </row>
    <row r="73" spans="1:12" ht="15.75">
      <c r="A73">
        <f t="shared" si="7"/>
        <v>65</v>
      </c>
      <c r="C73" s="51" t="s">
        <v>41</v>
      </c>
      <c r="D73" s="53">
        <f aca="true" t="shared" si="9" ref="D73:D99">+D72+1</f>
        <v>2068</v>
      </c>
      <c r="E73">
        <v>1</v>
      </c>
      <c r="F73">
        <v>12</v>
      </c>
      <c r="G73" s="55">
        <f t="shared" si="3"/>
        <v>916</v>
      </c>
      <c r="I73" s="57">
        <f t="shared" si="8"/>
        <v>916</v>
      </c>
      <c r="L73" s="57">
        <f aca="true" t="shared" si="10" ref="L73:L99">+G73-K73</f>
        <v>916</v>
      </c>
    </row>
    <row r="74" spans="1:12" ht="15.75">
      <c r="A74">
        <f aca="true" t="shared" si="11" ref="A74:A99">+A73+1</f>
        <v>66</v>
      </c>
      <c r="C74" s="51" t="s">
        <v>41</v>
      </c>
      <c r="D74" s="53">
        <f t="shared" si="9"/>
        <v>2069</v>
      </c>
      <c r="E74">
        <v>1</v>
      </c>
      <c r="F74">
        <v>12</v>
      </c>
      <c r="G74" s="55">
        <f aca="true" t="shared" si="12" ref="G74:G98">ROUND((82660)/1083*12,0)</f>
        <v>916</v>
      </c>
      <c r="I74" s="57">
        <f t="shared" si="8"/>
        <v>916</v>
      </c>
      <c r="L74" s="57">
        <f t="shared" si="10"/>
        <v>916</v>
      </c>
    </row>
    <row r="75" spans="1:12" ht="15.75">
      <c r="A75">
        <f t="shared" si="11"/>
        <v>67</v>
      </c>
      <c r="C75" s="51" t="s">
        <v>41</v>
      </c>
      <c r="D75" s="53">
        <f t="shared" si="9"/>
        <v>2070</v>
      </c>
      <c r="E75">
        <v>1</v>
      </c>
      <c r="F75">
        <v>12</v>
      </c>
      <c r="G75" s="55">
        <f t="shared" si="12"/>
        <v>916</v>
      </c>
      <c r="I75" s="57">
        <f t="shared" si="8"/>
        <v>916</v>
      </c>
      <c r="L75" s="57">
        <f t="shared" si="10"/>
        <v>916</v>
      </c>
    </row>
    <row r="76" spans="1:12" ht="15.75">
      <c r="A76">
        <f t="shared" si="11"/>
        <v>68</v>
      </c>
      <c r="C76" s="51" t="s">
        <v>41</v>
      </c>
      <c r="D76" s="53">
        <f t="shared" si="9"/>
        <v>2071</v>
      </c>
      <c r="E76">
        <v>1</v>
      </c>
      <c r="F76">
        <v>12</v>
      </c>
      <c r="G76" s="55">
        <f t="shared" si="12"/>
        <v>916</v>
      </c>
      <c r="I76" s="57">
        <f aca="true" t="shared" si="13" ref="I76:I99">+G76</f>
        <v>916</v>
      </c>
      <c r="L76" s="57">
        <f t="shared" si="10"/>
        <v>916</v>
      </c>
    </row>
    <row r="77" spans="1:12" ht="15.75">
      <c r="A77">
        <f t="shared" si="11"/>
        <v>69</v>
      </c>
      <c r="C77" s="51" t="s">
        <v>41</v>
      </c>
      <c r="D77" s="53">
        <f t="shared" si="9"/>
        <v>2072</v>
      </c>
      <c r="E77">
        <v>1</v>
      </c>
      <c r="F77">
        <v>12</v>
      </c>
      <c r="G77" s="55">
        <f t="shared" si="12"/>
        <v>916</v>
      </c>
      <c r="I77" s="57">
        <f t="shared" si="13"/>
        <v>916</v>
      </c>
      <c r="L77" s="57">
        <f t="shared" si="10"/>
        <v>916</v>
      </c>
    </row>
    <row r="78" spans="1:12" ht="15.75">
      <c r="A78">
        <f t="shared" si="11"/>
        <v>70</v>
      </c>
      <c r="C78" s="51" t="s">
        <v>41</v>
      </c>
      <c r="D78" s="53">
        <f t="shared" si="9"/>
        <v>2073</v>
      </c>
      <c r="E78">
        <v>1</v>
      </c>
      <c r="F78">
        <v>12</v>
      </c>
      <c r="G78" s="55">
        <f t="shared" si="12"/>
        <v>916</v>
      </c>
      <c r="I78" s="57">
        <f t="shared" si="13"/>
        <v>916</v>
      </c>
      <c r="L78" s="57">
        <f t="shared" si="10"/>
        <v>916</v>
      </c>
    </row>
    <row r="79" spans="1:12" ht="15.75">
      <c r="A79">
        <f t="shared" si="11"/>
        <v>71</v>
      </c>
      <c r="C79" s="51" t="s">
        <v>41</v>
      </c>
      <c r="D79" s="53">
        <f t="shared" si="9"/>
        <v>2074</v>
      </c>
      <c r="E79">
        <v>1</v>
      </c>
      <c r="F79">
        <v>12</v>
      </c>
      <c r="G79" s="55">
        <f t="shared" si="12"/>
        <v>916</v>
      </c>
      <c r="I79" s="57">
        <f t="shared" si="13"/>
        <v>916</v>
      </c>
      <c r="L79" s="57">
        <f t="shared" si="10"/>
        <v>916</v>
      </c>
    </row>
    <row r="80" spans="1:12" ht="15.75">
      <c r="A80">
        <f t="shared" si="11"/>
        <v>72</v>
      </c>
      <c r="C80" s="51" t="s">
        <v>41</v>
      </c>
      <c r="D80" s="53">
        <f t="shared" si="9"/>
        <v>2075</v>
      </c>
      <c r="E80">
        <v>1</v>
      </c>
      <c r="F80">
        <v>12</v>
      </c>
      <c r="G80" s="55">
        <f t="shared" si="12"/>
        <v>916</v>
      </c>
      <c r="I80" s="57">
        <f t="shared" si="13"/>
        <v>916</v>
      </c>
      <c r="L80" s="57">
        <f t="shared" si="10"/>
        <v>916</v>
      </c>
    </row>
    <row r="81" spans="1:12" ht="15.75">
      <c r="A81">
        <f t="shared" si="11"/>
        <v>73</v>
      </c>
      <c r="C81" s="51" t="s">
        <v>41</v>
      </c>
      <c r="D81" s="53">
        <f t="shared" si="9"/>
        <v>2076</v>
      </c>
      <c r="E81">
        <v>1</v>
      </c>
      <c r="F81">
        <v>12</v>
      </c>
      <c r="G81" s="55">
        <f t="shared" si="12"/>
        <v>916</v>
      </c>
      <c r="I81" s="57">
        <f t="shared" si="13"/>
        <v>916</v>
      </c>
      <c r="L81" s="57">
        <f t="shared" si="10"/>
        <v>916</v>
      </c>
    </row>
    <row r="82" spans="1:12" ht="15.75">
      <c r="A82">
        <f t="shared" si="11"/>
        <v>74</v>
      </c>
      <c r="C82" s="51" t="s">
        <v>41</v>
      </c>
      <c r="D82" s="53">
        <f t="shared" si="9"/>
        <v>2077</v>
      </c>
      <c r="E82">
        <v>1</v>
      </c>
      <c r="F82">
        <v>12</v>
      </c>
      <c r="G82" s="55">
        <f t="shared" si="12"/>
        <v>916</v>
      </c>
      <c r="I82" s="57">
        <f t="shared" si="13"/>
        <v>916</v>
      </c>
      <c r="L82" s="57">
        <f t="shared" si="10"/>
        <v>916</v>
      </c>
    </row>
    <row r="83" spans="1:12" ht="15.75">
      <c r="A83">
        <f t="shared" si="11"/>
        <v>75</v>
      </c>
      <c r="C83" s="51" t="s">
        <v>41</v>
      </c>
      <c r="D83" s="53">
        <f t="shared" si="9"/>
        <v>2078</v>
      </c>
      <c r="E83">
        <v>1</v>
      </c>
      <c r="F83">
        <v>12</v>
      </c>
      <c r="G83" s="55">
        <f t="shared" si="12"/>
        <v>916</v>
      </c>
      <c r="I83" s="57">
        <f t="shared" si="13"/>
        <v>916</v>
      </c>
      <c r="L83" s="57">
        <f t="shared" si="10"/>
        <v>916</v>
      </c>
    </row>
    <row r="84" spans="1:12" ht="15.75">
      <c r="A84">
        <f t="shared" si="11"/>
        <v>76</v>
      </c>
      <c r="C84" s="51" t="s">
        <v>41</v>
      </c>
      <c r="D84" s="53">
        <f t="shared" si="9"/>
        <v>2079</v>
      </c>
      <c r="E84">
        <v>1</v>
      </c>
      <c r="F84">
        <v>12</v>
      </c>
      <c r="G84" s="55">
        <f t="shared" si="12"/>
        <v>916</v>
      </c>
      <c r="I84" s="57">
        <f t="shared" si="13"/>
        <v>916</v>
      </c>
      <c r="L84" s="57">
        <f t="shared" si="10"/>
        <v>916</v>
      </c>
    </row>
    <row r="85" spans="1:12" ht="15.75">
      <c r="A85">
        <f t="shared" si="11"/>
        <v>77</v>
      </c>
      <c r="C85" s="51" t="s">
        <v>41</v>
      </c>
      <c r="D85" s="53">
        <f t="shared" si="9"/>
        <v>2080</v>
      </c>
      <c r="E85">
        <v>1</v>
      </c>
      <c r="F85">
        <v>12</v>
      </c>
      <c r="G85" s="55">
        <f t="shared" si="12"/>
        <v>916</v>
      </c>
      <c r="I85" s="57">
        <f t="shared" si="13"/>
        <v>916</v>
      </c>
      <c r="L85" s="57">
        <f t="shared" si="10"/>
        <v>916</v>
      </c>
    </row>
    <row r="86" spans="1:12" ht="15.75">
      <c r="A86">
        <f t="shared" si="11"/>
        <v>78</v>
      </c>
      <c r="C86" s="51" t="s">
        <v>41</v>
      </c>
      <c r="D86" s="53">
        <f t="shared" si="9"/>
        <v>2081</v>
      </c>
      <c r="E86">
        <v>1</v>
      </c>
      <c r="F86">
        <v>12</v>
      </c>
      <c r="G86" s="55">
        <f t="shared" si="12"/>
        <v>916</v>
      </c>
      <c r="I86" s="57">
        <f t="shared" si="13"/>
        <v>916</v>
      </c>
      <c r="L86" s="57">
        <f t="shared" si="10"/>
        <v>916</v>
      </c>
    </row>
    <row r="87" spans="1:12" ht="15.75">
      <c r="A87">
        <f t="shared" si="11"/>
        <v>79</v>
      </c>
      <c r="C87" s="51" t="s">
        <v>41</v>
      </c>
      <c r="D87" s="53">
        <f t="shared" si="9"/>
        <v>2082</v>
      </c>
      <c r="E87">
        <v>1</v>
      </c>
      <c r="F87">
        <v>12</v>
      </c>
      <c r="G87" s="55">
        <f t="shared" si="12"/>
        <v>916</v>
      </c>
      <c r="I87" s="57">
        <f t="shared" si="13"/>
        <v>916</v>
      </c>
      <c r="L87" s="57">
        <f t="shared" si="10"/>
        <v>916</v>
      </c>
    </row>
    <row r="88" spans="1:12" ht="15.75">
      <c r="A88">
        <f t="shared" si="11"/>
        <v>80</v>
      </c>
      <c r="C88" s="51" t="s">
        <v>41</v>
      </c>
      <c r="D88" s="53">
        <f t="shared" si="9"/>
        <v>2083</v>
      </c>
      <c r="E88">
        <v>1</v>
      </c>
      <c r="F88">
        <v>12</v>
      </c>
      <c r="G88" s="55">
        <f t="shared" si="12"/>
        <v>916</v>
      </c>
      <c r="I88" s="57">
        <f t="shared" si="13"/>
        <v>916</v>
      </c>
      <c r="L88" s="57">
        <f t="shared" si="10"/>
        <v>916</v>
      </c>
    </row>
    <row r="89" spans="1:12" ht="15.75">
      <c r="A89">
        <f t="shared" si="11"/>
        <v>81</v>
      </c>
      <c r="C89" s="51" t="s">
        <v>41</v>
      </c>
      <c r="D89" s="53">
        <f t="shared" si="9"/>
        <v>2084</v>
      </c>
      <c r="E89">
        <v>1</v>
      </c>
      <c r="F89">
        <v>12</v>
      </c>
      <c r="G89" s="55">
        <f t="shared" si="12"/>
        <v>916</v>
      </c>
      <c r="I89" s="57">
        <f t="shared" si="13"/>
        <v>916</v>
      </c>
      <c r="L89" s="57">
        <f t="shared" si="10"/>
        <v>916</v>
      </c>
    </row>
    <row r="90" spans="1:12" ht="15.75">
      <c r="A90">
        <f t="shared" si="11"/>
        <v>82</v>
      </c>
      <c r="C90" s="51" t="s">
        <v>41</v>
      </c>
      <c r="D90" s="53">
        <f t="shared" si="9"/>
        <v>2085</v>
      </c>
      <c r="E90">
        <v>1</v>
      </c>
      <c r="F90">
        <v>12</v>
      </c>
      <c r="G90" s="55">
        <f t="shared" si="12"/>
        <v>916</v>
      </c>
      <c r="I90" s="57">
        <f t="shared" si="13"/>
        <v>916</v>
      </c>
      <c r="L90" s="57">
        <f t="shared" si="10"/>
        <v>916</v>
      </c>
    </row>
    <row r="91" spans="1:12" ht="15.75">
      <c r="A91">
        <f t="shared" si="11"/>
        <v>83</v>
      </c>
      <c r="C91" s="51" t="s">
        <v>41</v>
      </c>
      <c r="D91" s="53">
        <f t="shared" si="9"/>
        <v>2086</v>
      </c>
      <c r="E91">
        <v>1</v>
      </c>
      <c r="F91">
        <v>12</v>
      </c>
      <c r="G91" s="55">
        <f t="shared" si="12"/>
        <v>916</v>
      </c>
      <c r="I91" s="57">
        <f t="shared" si="13"/>
        <v>916</v>
      </c>
      <c r="L91" s="57">
        <f t="shared" si="10"/>
        <v>916</v>
      </c>
    </row>
    <row r="92" spans="1:12" ht="15.75">
      <c r="A92">
        <f t="shared" si="11"/>
        <v>84</v>
      </c>
      <c r="C92" s="51" t="s">
        <v>41</v>
      </c>
      <c r="D92" s="53">
        <f t="shared" si="9"/>
        <v>2087</v>
      </c>
      <c r="E92">
        <v>1</v>
      </c>
      <c r="F92">
        <v>12</v>
      </c>
      <c r="G92" s="55">
        <f t="shared" si="12"/>
        <v>916</v>
      </c>
      <c r="I92" s="57">
        <f t="shared" si="13"/>
        <v>916</v>
      </c>
      <c r="L92" s="57">
        <f t="shared" si="10"/>
        <v>916</v>
      </c>
    </row>
    <row r="93" spans="1:12" ht="15.75">
      <c r="A93">
        <f t="shared" si="11"/>
        <v>85</v>
      </c>
      <c r="C93" s="51" t="s">
        <v>41</v>
      </c>
      <c r="D93" s="53">
        <f t="shared" si="9"/>
        <v>2088</v>
      </c>
      <c r="E93">
        <v>1</v>
      </c>
      <c r="F93">
        <v>12</v>
      </c>
      <c r="G93" s="55">
        <f t="shared" si="12"/>
        <v>916</v>
      </c>
      <c r="I93" s="57">
        <f t="shared" si="13"/>
        <v>916</v>
      </c>
      <c r="L93" s="57">
        <f t="shared" si="10"/>
        <v>916</v>
      </c>
    </row>
    <row r="94" spans="1:12" ht="15.75">
      <c r="A94">
        <f t="shared" si="11"/>
        <v>86</v>
      </c>
      <c r="C94" s="51" t="s">
        <v>41</v>
      </c>
      <c r="D94" s="53">
        <f t="shared" si="9"/>
        <v>2089</v>
      </c>
      <c r="E94">
        <v>1</v>
      </c>
      <c r="F94">
        <v>12</v>
      </c>
      <c r="G94" s="55">
        <f t="shared" si="12"/>
        <v>916</v>
      </c>
      <c r="I94" s="57">
        <f t="shared" si="13"/>
        <v>916</v>
      </c>
      <c r="L94" s="57">
        <f t="shared" si="10"/>
        <v>916</v>
      </c>
    </row>
    <row r="95" spans="1:12" ht="15.75">
      <c r="A95">
        <f t="shared" si="11"/>
        <v>87</v>
      </c>
      <c r="C95" s="51" t="s">
        <v>41</v>
      </c>
      <c r="D95" s="53">
        <f t="shared" si="9"/>
        <v>2090</v>
      </c>
      <c r="E95">
        <v>1</v>
      </c>
      <c r="F95">
        <v>12</v>
      </c>
      <c r="G95" s="55">
        <f t="shared" si="12"/>
        <v>916</v>
      </c>
      <c r="I95" s="57">
        <f t="shared" si="13"/>
        <v>916</v>
      </c>
      <c r="L95" s="57">
        <f t="shared" si="10"/>
        <v>916</v>
      </c>
    </row>
    <row r="96" spans="1:12" ht="15.75">
      <c r="A96">
        <f t="shared" si="11"/>
        <v>88</v>
      </c>
      <c r="C96" s="51" t="s">
        <v>41</v>
      </c>
      <c r="D96" s="53">
        <f t="shared" si="9"/>
        <v>2091</v>
      </c>
      <c r="E96">
        <v>1</v>
      </c>
      <c r="F96">
        <v>12</v>
      </c>
      <c r="G96" s="55">
        <f t="shared" si="12"/>
        <v>916</v>
      </c>
      <c r="I96" s="57">
        <f t="shared" si="13"/>
        <v>916</v>
      </c>
      <c r="L96" s="57">
        <f t="shared" si="10"/>
        <v>916</v>
      </c>
    </row>
    <row r="97" spans="1:12" ht="15.75">
      <c r="A97">
        <f t="shared" si="11"/>
        <v>89</v>
      </c>
      <c r="C97" s="51" t="s">
        <v>41</v>
      </c>
      <c r="D97" s="53">
        <f t="shared" si="9"/>
        <v>2092</v>
      </c>
      <c r="E97">
        <v>1</v>
      </c>
      <c r="F97">
        <v>12</v>
      </c>
      <c r="G97" s="55">
        <f t="shared" si="12"/>
        <v>916</v>
      </c>
      <c r="I97" s="57">
        <f t="shared" si="13"/>
        <v>916</v>
      </c>
      <c r="L97" s="57">
        <f t="shared" si="10"/>
        <v>916</v>
      </c>
    </row>
    <row r="98" spans="1:12" ht="15.75">
      <c r="A98">
        <f t="shared" si="11"/>
        <v>90</v>
      </c>
      <c r="C98" s="51" t="s">
        <v>41</v>
      </c>
      <c r="D98" s="53">
        <f t="shared" si="9"/>
        <v>2093</v>
      </c>
      <c r="E98">
        <v>1</v>
      </c>
      <c r="F98">
        <v>12</v>
      </c>
      <c r="G98" s="55">
        <f t="shared" si="12"/>
        <v>916</v>
      </c>
      <c r="I98" s="57">
        <f t="shared" si="13"/>
        <v>916</v>
      </c>
      <c r="L98" s="57">
        <f t="shared" si="10"/>
        <v>916</v>
      </c>
    </row>
    <row r="99" spans="1:12" ht="15.75">
      <c r="A99">
        <f t="shared" si="11"/>
        <v>91</v>
      </c>
      <c r="C99" s="51" t="s">
        <v>74</v>
      </c>
      <c r="D99" s="53">
        <f t="shared" si="9"/>
        <v>2094</v>
      </c>
      <c r="E99">
        <v>1</v>
      </c>
      <c r="F99">
        <v>3</v>
      </c>
      <c r="G99" s="55">
        <f>82660-82440</f>
        <v>220</v>
      </c>
      <c r="I99" s="57">
        <f t="shared" si="13"/>
        <v>220</v>
      </c>
      <c r="L99" s="57">
        <f t="shared" si="10"/>
        <v>220</v>
      </c>
    </row>
    <row r="100" spans="3:12" ht="16.5" thickBot="1">
      <c r="C100" s="51"/>
      <c r="D100" s="53"/>
      <c r="E100" s="54">
        <f>SUM(E9:E99)</f>
        <v>91</v>
      </c>
      <c r="F100" s="54">
        <f>SUM(F9:F99)</f>
        <v>1083</v>
      </c>
      <c r="G100" s="74">
        <f>SUM(G9:G99)</f>
        <v>82660</v>
      </c>
      <c r="H100" s="74">
        <f>SUM(H9:H99)</f>
        <v>2748</v>
      </c>
      <c r="I100" s="74">
        <f>SUM(I9:I99)</f>
        <v>79912</v>
      </c>
      <c r="K100" s="74">
        <f>SUM(K9:K99)</f>
        <v>2061</v>
      </c>
      <c r="L100" s="74">
        <f>SUM(L9:L99)</f>
        <v>80599</v>
      </c>
    </row>
    <row r="101" spans="3:4" ht="16.5" thickTop="1">
      <c r="C101" s="51"/>
      <c r="D101" s="53"/>
    </row>
    <row r="102" spans="3:4" ht="15.75">
      <c r="C102" s="51"/>
      <c r="D102" s="53"/>
    </row>
    <row r="103" spans="3:4" ht="15.75">
      <c r="C103" s="51"/>
      <c r="D103" s="53"/>
    </row>
    <row r="104" spans="3:4" ht="15.75">
      <c r="C104" s="51"/>
      <c r="D104" s="53"/>
    </row>
    <row r="105" spans="3:4" ht="15.75">
      <c r="C105" s="51"/>
      <c r="D105" s="53"/>
    </row>
    <row r="106" spans="3:4" ht="15.75">
      <c r="C106" s="51"/>
      <c r="D106" s="53"/>
    </row>
    <row r="107" spans="3:4" ht="15.75">
      <c r="C107" s="51"/>
      <c r="D107" s="53"/>
    </row>
    <row r="108" spans="3:4" ht="15.75">
      <c r="C108" s="51"/>
      <c r="D108" s="53"/>
    </row>
    <row r="109" ht="15.75">
      <c r="C109" s="53"/>
    </row>
    <row r="110" ht="15.75">
      <c r="C110" s="53"/>
    </row>
    <row r="111" ht="15.75">
      <c r="C111" s="53"/>
    </row>
    <row r="112" ht="15.75">
      <c r="C112" s="53"/>
    </row>
    <row r="113" ht="15.75">
      <c r="C113" s="53"/>
    </row>
    <row r="114" ht="15.75">
      <c r="C114" s="53"/>
    </row>
    <row r="115" ht="15.75">
      <c r="C115" s="53"/>
    </row>
  </sheetData>
  <sheetProtection/>
  <printOptions/>
  <pageMargins left="0.75" right="0" top="0" bottom="0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Edward Raw</cp:lastModifiedBy>
  <cp:lastPrinted>2010-03-25T09:05:49Z</cp:lastPrinted>
  <dcterms:created xsi:type="dcterms:W3CDTF">2004-12-14T03:35:39Z</dcterms:created>
  <dcterms:modified xsi:type="dcterms:W3CDTF">2010-03-25T09:06:17Z</dcterms:modified>
  <cp:category/>
  <cp:version/>
  <cp:contentType/>
  <cp:contentStatus/>
</cp:coreProperties>
</file>